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na.maslovska\Desktop\Lapák štěrku\PD\Podklady pro VŘ\PD, výkaz výměr\F_Vykaz_vymer\"/>
    </mc:Choice>
  </mc:AlternateContent>
  <bookViews>
    <workbookView xWindow="-105" yWindow="-105" windowWidth="30930" windowHeight="16890" firstSheet="1" activeTab="5"/>
  </bookViews>
  <sheets>
    <sheet name="Rekapitulace stavby" sheetId="1" r:id="rId1"/>
    <sheet name="001 - SO 01 Lapák štěrku" sheetId="2" r:id="rId2"/>
    <sheet name="002 - SO 02 Obslužná zpev..." sheetId="3" r:id="rId3"/>
    <sheet name="003 - SO 03 Oplocení" sheetId="4" r:id="rId4"/>
    <sheet name="004 - PS 01 Strojně-techn..." sheetId="5" r:id="rId5"/>
    <sheet name="005 - PS 02 Elektrotechno..." sheetId="6" r:id="rId6"/>
    <sheet name="006 - Ostatní a vedlejší ..." sheetId="7" r:id="rId7"/>
  </sheets>
  <definedNames>
    <definedName name="_xlnm._FilterDatabase" localSheetId="1" hidden="1">'001 - SO 01 Lapák štěrku'!$C$132:$K$429</definedName>
    <definedName name="_xlnm._FilterDatabase" localSheetId="2" hidden="1">'002 - SO 02 Obslužná zpev...'!$C$129:$K$295</definedName>
    <definedName name="_xlnm._FilterDatabase" localSheetId="3" hidden="1">'003 - SO 03 Oplocení'!$C$124:$K$189</definedName>
    <definedName name="_xlnm._FilterDatabase" localSheetId="4" hidden="1">'004 - PS 01 Strojně-techn...'!$C$123:$K$154</definedName>
    <definedName name="_xlnm._FilterDatabase" localSheetId="5" hidden="1">'005 - PS 02 Elektrotechno...'!$C$125:$K$282</definedName>
    <definedName name="_xlnm._FilterDatabase" localSheetId="6" hidden="1">'006 - Ostatní a vedlejší ...'!$C$137:$K$192</definedName>
    <definedName name="_xlnm.Print_Titles" localSheetId="1">'001 - SO 01 Lapák štěrku'!$132:$132</definedName>
    <definedName name="_xlnm.Print_Titles" localSheetId="2">'002 - SO 02 Obslužná zpev...'!$129:$129</definedName>
    <definedName name="_xlnm.Print_Titles" localSheetId="3">'003 - SO 03 Oplocení'!$124:$124</definedName>
    <definedName name="_xlnm.Print_Titles" localSheetId="4">'004 - PS 01 Strojně-techn...'!$123:$123</definedName>
    <definedName name="_xlnm.Print_Titles" localSheetId="5">'005 - PS 02 Elektrotechno...'!$125:$125</definedName>
    <definedName name="_xlnm.Print_Titles" localSheetId="6">'006 - Ostatní a vedlejší ...'!$137:$137</definedName>
    <definedName name="_xlnm.Print_Titles" localSheetId="0">'Rekapitulace stavby'!$92:$92</definedName>
    <definedName name="_xlnm.Print_Area" localSheetId="1">'001 - SO 01 Lapák štěrku'!$C$4:$J$76,'001 - SO 01 Lapák štěrku'!$C$82:$J$112,'001 - SO 01 Lapák štěrku'!$C$118:$K$429</definedName>
    <definedName name="_xlnm.Print_Area" localSheetId="2">'002 - SO 02 Obslužná zpev...'!$C$4:$J$76,'002 - SO 02 Obslužná zpev...'!$C$82:$J$109,'002 - SO 02 Obslužná zpev...'!$C$115:$K$295</definedName>
    <definedName name="_xlnm.Print_Area" localSheetId="3">'003 - SO 03 Oplocení'!$C$4:$J$76,'003 - SO 03 Oplocení'!$C$82:$J$104,'003 - SO 03 Oplocení'!$C$110:$K$189</definedName>
    <definedName name="_xlnm.Print_Area" localSheetId="4">'004 - PS 01 Strojně-techn...'!$C$4:$J$76,'004 - PS 01 Strojně-techn...'!$C$82:$J$103,'004 - PS 01 Strojně-techn...'!$C$109:$K$154</definedName>
    <definedName name="_xlnm.Print_Area" localSheetId="5">'005 - PS 02 Elektrotechno...'!$C$4:$J$76,'005 - PS 02 Elektrotechno...'!$C$82:$J$105,'005 - PS 02 Elektrotechno...'!$C$111:$K$282</definedName>
    <definedName name="_xlnm.Print_Area" localSheetId="6">'006 - Ostatní a vedlejší ...'!$C$4:$J$76,'006 - Ostatní a vedlejší ...'!$C$82:$J$117,'006 - Ostatní a vedlejší ...'!$C$123:$K$192</definedName>
    <definedName name="_xlnm.Print_Area" localSheetId="0">'Rekapitulace stavby'!$D$4:$AO$76,'Rekapitulace stavby'!$C$82:$AQ$102</definedName>
  </definedNames>
  <calcPr calcId="162913"/>
</workbook>
</file>

<file path=xl/calcChain.xml><?xml version="1.0" encoding="utf-8"?>
<calcChain xmlns="http://schemas.openxmlformats.org/spreadsheetml/2006/main">
  <c r="J39" i="7" l="1"/>
  <c r="J38" i="7"/>
  <c r="AY101" i="1" s="1"/>
  <c r="J37" i="7"/>
  <c r="AX101" i="1"/>
  <c r="BI191" i="7"/>
  <c r="BH191" i="7"/>
  <c r="BG191" i="7"/>
  <c r="BF191" i="7"/>
  <c r="T191" i="7"/>
  <c r="T190" i="7" s="1"/>
  <c r="R191" i="7"/>
  <c r="R190" i="7"/>
  <c r="P191" i="7"/>
  <c r="P190" i="7" s="1"/>
  <c r="BI188" i="7"/>
  <c r="BH188" i="7"/>
  <c r="BG188" i="7"/>
  <c r="BF188" i="7"/>
  <c r="T188" i="7"/>
  <c r="T187" i="7"/>
  <c r="R188" i="7"/>
  <c r="R187" i="7" s="1"/>
  <c r="P188" i="7"/>
  <c r="P187" i="7" s="1"/>
  <c r="BI185" i="7"/>
  <c r="BH185" i="7"/>
  <c r="BG185" i="7"/>
  <c r="BF185" i="7"/>
  <c r="T185" i="7"/>
  <c r="T184" i="7" s="1"/>
  <c r="R185" i="7"/>
  <c r="R184" i="7" s="1"/>
  <c r="P185" i="7"/>
  <c r="P184" i="7" s="1"/>
  <c r="BI182" i="7"/>
  <c r="BH182" i="7"/>
  <c r="BG182" i="7"/>
  <c r="BF182" i="7"/>
  <c r="T182" i="7"/>
  <c r="R182" i="7"/>
  <c r="P182" i="7"/>
  <c r="BI180" i="7"/>
  <c r="BH180" i="7"/>
  <c r="BG180" i="7"/>
  <c r="BF180" i="7"/>
  <c r="T180" i="7"/>
  <c r="R180" i="7"/>
  <c r="P180" i="7"/>
  <c r="BI177" i="7"/>
  <c r="BH177" i="7"/>
  <c r="BG177" i="7"/>
  <c r="BF177" i="7"/>
  <c r="T177" i="7"/>
  <c r="R177" i="7"/>
  <c r="P177" i="7"/>
  <c r="BI175" i="7"/>
  <c r="BH175" i="7"/>
  <c r="BG175" i="7"/>
  <c r="BF175" i="7"/>
  <c r="T175" i="7"/>
  <c r="R175" i="7"/>
  <c r="P175" i="7"/>
  <c r="BI172" i="7"/>
  <c r="BH172" i="7"/>
  <c r="BG172" i="7"/>
  <c r="BF172" i="7"/>
  <c r="T172" i="7"/>
  <c r="T171" i="7"/>
  <c r="R172" i="7"/>
  <c r="R171" i="7" s="1"/>
  <c r="P172" i="7"/>
  <c r="P171" i="7" s="1"/>
  <c r="BI168" i="7"/>
  <c r="BH168" i="7"/>
  <c r="BG168" i="7"/>
  <c r="BF168" i="7"/>
  <c r="T168" i="7"/>
  <c r="T167" i="7" s="1"/>
  <c r="T166" i="7" s="1"/>
  <c r="R168" i="7"/>
  <c r="R167" i="7"/>
  <c r="R166" i="7" s="1"/>
  <c r="P168" i="7"/>
  <c r="P167" i="7"/>
  <c r="P166" i="7" s="1"/>
  <c r="BI164" i="7"/>
  <c r="BH164" i="7"/>
  <c r="BG164" i="7"/>
  <c r="BF164" i="7"/>
  <c r="T164" i="7"/>
  <c r="T163" i="7" s="1"/>
  <c r="R164" i="7"/>
  <c r="R163" i="7" s="1"/>
  <c r="P164" i="7"/>
  <c r="P163" i="7"/>
  <c r="BI161" i="7"/>
  <c r="BH161" i="7"/>
  <c r="BG161" i="7"/>
  <c r="BF161" i="7"/>
  <c r="T161" i="7"/>
  <c r="T160" i="7" s="1"/>
  <c r="R161" i="7"/>
  <c r="R160" i="7"/>
  <c r="P161" i="7"/>
  <c r="P160" i="7"/>
  <c r="BI158" i="7"/>
  <c r="BH158" i="7"/>
  <c r="BG158" i="7"/>
  <c r="BF158" i="7"/>
  <c r="T158" i="7"/>
  <c r="T157" i="7"/>
  <c r="R158" i="7"/>
  <c r="R157" i="7"/>
  <c r="P158" i="7"/>
  <c r="P157" i="7" s="1"/>
  <c r="BI155" i="7"/>
  <c r="BH155" i="7"/>
  <c r="BG155" i="7"/>
  <c r="BF155" i="7"/>
  <c r="T155" i="7"/>
  <c r="T154" i="7"/>
  <c r="R155" i="7"/>
  <c r="R154" i="7" s="1"/>
  <c r="P155" i="7"/>
  <c r="P154" i="7" s="1"/>
  <c r="BI152" i="7"/>
  <c r="BH152" i="7"/>
  <c r="BG152" i="7"/>
  <c r="BF152" i="7"/>
  <c r="T152" i="7"/>
  <c r="R152" i="7"/>
  <c r="P152" i="7"/>
  <c r="BI150" i="7"/>
  <c r="BH150" i="7"/>
  <c r="BG150" i="7"/>
  <c r="BF150" i="7"/>
  <c r="T150" i="7"/>
  <c r="R150" i="7"/>
  <c r="P150" i="7"/>
  <c r="BI147" i="7"/>
  <c r="BH147" i="7"/>
  <c r="BG147" i="7"/>
  <c r="BF147" i="7"/>
  <c r="T147" i="7"/>
  <c r="R147" i="7"/>
  <c r="P147" i="7"/>
  <c r="BI145" i="7"/>
  <c r="BH145" i="7"/>
  <c r="BG145" i="7"/>
  <c r="BF145" i="7"/>
  <c r="T145" i="7"/>
  <c r="R145" i="7"/>
  <c r="P145" i="7"/>
  <c r="BI142" i="7"/>
  <c r="BH142" i="7"/>
  <c r="BG142" i="7"/>
  <c r="BF142" i="7"/>
  <c r="T142" i="7"/>
  <c r="T141" i="7"/>
  <c r="R142" i="7"/>
  <c r="R141" i="7"/>
  <c r="P142" i="7"/>
  <c r="P141" i="7" s="1"/>
  <c r="J134" i="7"/>
  <c r="F134" i="7"/>
  <c r="F132" i="7"/>
  <c r="E130" i="7"/>
  <c r="J93" i="7"/>
  <c r="F93" i="7"/>
  <c r="F91" i="7"/>
  <c r="E89" i="7"/>
  <c r="J26" i="7"/>
  <c r="E26" i="7"/>
  <c r="J94" i="7" s="1"/>
  <c r="J25" i="7"/>
  <c r="J20" i="7"/>
  <c r="E20" i="7"/>
  <c r="F94" i="7" s="1"/>
  <c r="J19" i="7"/>
  <c r="J14" i="7"/>
  <c r="J91" i="7" s="1"/>
  <c r="E7" i="7"/>
  <c r="E126" i="7"/>
  <c r="J39" i="6"/>
  <c r="J38" i="6"/>
  <c r="AY100" i="1" s="1"/>
  <c r="J37" i="6"/>
  <c r="AX100" i="1"/>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1" i="6"/>
  <c r="BH271" i="6"/>
  <c r="BG271" i="6"/>
  <c r="BF271" i="6"/>
  <c r="T271" i="6"/>
  <c r="R271" i="6"/>
  <c r="P271" i="6"/>
  <c r="BI269" i="6"/>
  <c r="BH269" i="6"/>
  <c r="BG269" i="6"/>
  <c r="BF269" i="6"/>
  <c r="T269" i="6"/>
  <c r="R269" i="6"/>
  <c r="P269" i="6"/>
  <c r="BI266" i="6"/>
  <c r="BH266" i="6"/>
  <c r="BG266" i="6"/>
  <c r="BF266" i="6"/>
  <c r="T266" i="6"/>
  <c r="R266" i="6"/>
  <c r="P266" i="6"/>
  <c r="BI264" i="6"/>
  <c r="BH264" i="6"/>
  <c r="BG264" i="6"/>
  <c r="BF264" i="6"/>
  <c r="T264" i="6"/>
  <c r="R264" i="6"/>
  <c r="P264" i="6"/>
  <c r="BI262" i="6"/>
  <c r="BH262" i="6"/>
  <c r="BG262" i="6"/>
  <c r="BF262" i="6"/>
  <c r="T262" i="6"/>
  <c r="R262" i="6"/>
  <c r="P262" i="6"/>
  <c r="BI260" i="6"/>
  <c r="BH260" i="6"/>
  <c r="BG260" i="6"/>
  <c r="BF260" i="6"/>
  <c r="T260" i="6"/>
  <c r="R260" i="6"/>
  <c r="P260" i="6"/>
  <c r="BI258" i="6"/>
  <c r="BH258" i="6"/>
  <c r="BG258" i="6"/>
  <c r="BF258" i="6"/>
  <c r="T258" i="6"/>
  <c r="R258" i="6"/>
  <c r="P258" i="6"/>
  <c r="BI256" i="6"/>
  <c r="BH256" i="6"/>
  <c r="BG256" i="6"/>
  <c r="BF256" i="6"/>
  <c r="T256" i="6"/>
  <c r="R256" i="6"/>
  <c r="P256" i="6"/>
  <c r="BI254" i="6"/>
  <c r="BH254" i="6"/>
  <c r="BG254" i="6"/>
  <c r="BF254" i="6"/>
  <c r="T254" i="6"/>
  <c r="R254" i="6"/>
  <c r="P254" i="6"/>
  <c r="BI252" i="6"/>
  <c r="BH252" i="6"/>
  <c r="BG252" i="6"/>
  <c r="BF252" i="6"/>
  <c r="T252" i="6"/>
  <c r="R252" i="6"/>
  <c r="P252" i="6"/>
  <c r="BI250" i="6"/>
  <c r="BH250" i="6"/>
  <c r="BG250" i="6"/>
  <c r="BF250" i="6"/>
  <c r="T250" i="6"/>
  <c r="R250" i="6"/>
  <c r="P250" i="6"/>
  <c r="BI248" i="6"/>
  <c r="BH248" i="6"/>
  <c r="BG248" i="6"/>
  <c r="BF248" i="6"/>
  <c r="T248" i="6"/>
  <c r="R248" i="6"/>
  <c r="P248" i="6"/>
  <c r="BI246" i="6"/>
  <c r="BH246" i="6"/>
  <c r="BG246" i="6"/>
  <c r="BF246" i="6"/>
  <c r="T246" i="6"/>
  <c r="R246" i="6"/>
  <c r="P246" i="6"/>
  <c r="BI244" i="6"/>
  <c r="BH244" i="6"/>
  <c r="BG244" i="6"/>
  <c r="BF244" i="6"/>
  <c r="T244" i="6"/>
  <c r="R244" i="6"/>
  <c r="P244" i="6"/>
  <c r="BI242" i="6"/>
  <c r="BH242" i="6"/>
  <c r="BG242" i="6"/>
  <c r="BF242" i="6"/>
  <c r="T242" i="6"/>
  <c r="R242" i="6"/>
  <c r="P242" i="6"/>
  <c r="BI240" i="6"/>
  <c r="BH240" i="6"/>
  <c r="BG240" i="6"/>
  <c r="BF240" i="6"/>
  <c r="T240" i="6"/>
  <c r="R240" i="6"/>
  <c r="P240" i="6"/>
  <c r="BI238" i="6"/>
  <c r="BH238" i="6"/>
  <c r="BG238" i="6"/>
  <c r="BF238" i="6"/>
  <c r="T238" i="6"/>
  <c r="R238" i="6"/>
  <c r="P238"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F120" i="6"/>
  <c r="E118" i="6"/>
  <c r="F91" i="6"/>
  <c r="E89" i="6"/>
  <c r="J26" i="6"/>
  <c r="E26" i="6"/>
  <c r="J94" i="6" s="1"/>
  <c r="J25" i="6"/>
  <c r="J23" i="6"/>
  <c r="E23" i="6"/>
  <c r="J93" i="6"/>
  <c r="J22" i="6"/>
  <c r="J20" i="6"/>
  <c r="E20" i="6"/>
  <c r="F94" i="6" s="1"/>
  <c r="J19" i="6"/>
  <c r="J17" i="6"/>
  <c r="E17" i="6"/>
  <c r="F122" i="6"/>
  <c r="J16" i="6"/>
  <c r="J14" i="6"/>
  <c r="J120" i="6"/>
  <c r="E7" i="6"/>
  <c r="E114" i="6"/>
  <c r="J39" i="5"/>
  <c r="J38" i="5"/>
  <c r="AY99" i="1"/>
  <c r="J37" i="5"/>
  <c r="AX99" i="1" s="1"/>
  <c r="BI153" i="5"/>
  <c r="BH153" i="5"/>
  <c r="BG153" i="5"/>
  <c r="BF153" i="5"/>
  <c r="T153" i="5"/>
  <c r="R153" i="5"/>
  <c r="P153" i="5"/>
  <c r="BI151" i="5"/>
  <c r="BH151" i="5"/>
  <c r="BG151" i="5"/>
  <c r="BF151" i="5"/>
  <c r="T151" i="5"/>
  <c r="R151" i="5"/>
  <c r="P151" i="5"/>
  <c r="BI149" i="5"/>
  <c r="BH149" i="5"/>
  <c r="BG149" i="5"/>
  <c r="BF149" i="5"/>
  <c r="T149" i="5"/>
  <c r="R149" i="5"/>
  <c r="P149" i="5"/>
  <c r="BI147" i="5"/>
  <c r="BH147" i="5"/>
  <c r="BG147" i="5"/>
  <c r="BF147" i="5"/>
  <c r="T147" i="5"/>
  <c r="R147" i="5"/>
  <c r="P147"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1" i="5"/>
  <c r="BH131" i="5"/>
  <c r="BG131" i="5"/>
  <c r="BF131" i="5"/>
  <c r="T131" i="5"/>
  <c r="R131" i="5"/>
  <c r="P131" i="5"/>
  <c r="BI129" i="5"/>
  <c r="BH129" i="5"/>
  <c r="BG129" i="5"/>
  <c r="BF129" i="5"/>
  <c r="T129" i="5"/>
  <c r="R129" i="5"/>
  <c r="P129" i="5"/>
  <c r="BI127" i="5"/>
  <c r="BH127" i="5"/>
  <c r="BG127" i="5"/>
  <c r="BF127" i="5"/>
  <c r="T127" i="5"/>
  <c r="R127" i="5"/>
  <c r="P127" i="5"/>
  <c r="F118" i="5"/>
  <c r="E116" i="5"/>
  <c r="F91" i="5"/>
  <c r="E89" i="5"/>
  <c r="J26" i="5"/>
  <c r="E26" i="5"/>
  <c r="J121" i="5" s="1"/>
  <c r="J25" i="5"/>
  <c r="J23" i="5"/>
  <c r="E23" i="5"/>
  <c r="J93" i="5"/>
  <c r="J22" i="5"/>
  <c r="J20" i="5"/>
  <c r="E20" i="5"/>
  <c r="F94" i="5" s="1"/>
  <c r="J19" i="5"/>
  <c r="J17" i="5"/>
  <c r="E17" i="5"/>
  <c r="F93" i="5"/>
  <c r="J16" i="5"/>
  <c r="J14" i="5"/>
  <c r="J91" i="5" s="1"/>
  <c r="E7" i="5"/>
  <c r="E85" i="5"/>
  <c r="J39" i="4"/>
  <c r="J38" i="4"/>
  <c r="AY98" i="1"/>
  <c r="J37" i="4"/>
  <c r="AX98" i="1" s="1"/>
  <c r="BI188" i="4"/>
  <c r="BH188" i="4"/>
  <c r="BG188" i="4"/>
  <c r="BF188" i="4"/>
  <c r="T188" i="4"/>
  <c r="T187" i="4"/>
  <c r="R188" i="4"/>
  <c r="R187" i="4" s="1"/>
  <c r="P188" i="4"/>
  <c r="P187" i="4" s="1"/>
  <c r="BI183" i="4"/>
  <c r="BH183" i="4"/>
  <c r="BG183" i="4"/>
  <c r="BF183" i="4"/>
  <c r="T183" i="4"/>
  <c r="R183" i="4"/>
  <c r="P183" i="4"/>
  <c r="BI180" i="4"/>
  <c r="BH180" i="4"/>
  <c r="BG180" i="4"/>
  <c r="BF180" i="4"/>
  <c r="T180" i="4"/>
  <c r="R180" i="4"/>
  <c r="P180" i="4"/>
  <c r="BI176" i="4"/>
  <c r="BH176" i="4"/>
  <c r="BG176" i="4"/>
  <c r="BF176" i="4"/>
  <c r="T176" i="4"/>
  <c r="R176" i="4"/>
  <c r="P176" i="4"/>
  <c r="BI172" i="4"/>
  <c r="BH172" i="4"/>
  <c r="BG172" i="4"/>
  <c r="BF172" i="4"/>
  <c r="T172" i="4"/>
  <c r="R172" i="4"/>
  <c r="P172" i="4"/>
  <c r="BI168" i="4"/>
  <c r="BH168" i="4"/>
  <c r="BG168" i="4"/>
  <c r="BF168" i="4"/>
  <c r="T168" i="4"/>
  <c r="R168" i="4"/>
  <c r="P168" i="4"/>
  <c r="BI165" i="4"/>
  <c r="BH165" i="4"/>
  <c r="BG165" i="4"/>
  <c r="BF165" i="4"/>
  <c r="T165" i="4"/>
  <c r="R165" i="4"/>
  <c r="P165" i="4"/>
  <c r="BI161" i="4"/>
  <c r="BH161" i="4"/>
  <c r="BG161" i="4"/>
  <c r="BF161" i="4"/>
  <c r="T161" i="4"/>
  <c r="R161" i="4"/>
  <c r="P161" i="4"/>
  <c r="BI158" i="4"/>
  <c r="BH158" i="4"/>
  <c r="BG158" i="4"/>
  <c r="BF158" i="4"/>
  <c r="T158" i="4"/>
  <c r="R158" i="4"/>
  <c r="P158" i="4"/>
  <c r="BI154" i="4"/>
  <c r="BH154" i="4"/>
  <c r="BG154" i="4"/>
  <c r="BF154" i="4"/>
  <c r="T154" i="4"/>
  <c r="R154" i="4"/>
  <c r="P154" i="4"/>
  <c r="BI152" i="4"/>
  <c r="BH152" i="4"/>
  <c r="BG152" i="4"/>
  <c r="BF152" i="4"/>
  <c r="T152" i="4"/>
  <c r="R152" i="4"/>
  <c r="P152" i="4"/>
  <c r="BI150" i="4"/>
  <c r="F39" i="4" s="1"/>
  <c r="BH150" i="4"/>
  <c r="BG150" i="4"/>
  <c r="BF150" i="4"/>
  <c r="T150" i="4"/>
  <c r="R150" i="4"/>
  <c r="P150" i="4"/>
  <c r="BI144" i="4"/>
  <c r="BH144" i="4"/>
  <c r="BG144" i="4"/>
  <c r="BF144" i="4"/>
  <c r="T144" i="4"/>
  <c r="R144" i="4"/>
  <c r="P144" i="4"/>
  <c r="BI140" i="4"/>
  <c r="BH140" i="4"/>
  <c r="BG140" i="4"/>
  <c r="BF140" i="4"/>
  <c r="T140" i="4"/>
  <c r="R140" i="4"/>
  <c r="P140" i="4"/>
  <c r="BI138" i="4"/>
  <c r="BH138" i="4"/>
  <c r="BG138" i="4"/>
  <c r="BF138" i="4"/>
  <c r="T138" i="4"/>
  <c r="R138" i="4"/>
  <c r="P138" i="4"/>
  <c r="BI134" i="4"/>
  <c r="BH134" i="4"/>
  <c r="BG134" i="4"/>
  <c r="BF134" i="4"/>
  <c r="T134" i="4"/>
  <c r="R134" i="4"/>
  <c r="P134" i="4"/>
  <c r="BI128" i="4"/>
  <c r="BH128" i="4"/>
  <c r="BG128" i="4"/>
  <c r="BF128" i="4"/>
  <c r="T128" i="4"/>
  <c r="R128" i="4"/>
  <c r="P128" i="4"/>
  <c r="J121" i="4"/>
  <c r="F121" i="4"/>
  <c r="F119" i="4"/>
  <c r="E117" i="4"/>
  <c r="J93" i="4"/>
  <c r="F93" i="4"/>
  <c r="F91" i="4"/>
  <c r="E89" i="4"/>
  <c r="J26" i="4"/>
  <c r="E26" i="4"/>
  <c r="J94" i="4" s="1"/>
  <c r="J25" i="4"/>
  <c r="J20" i="4"/>
  <c r="E20" i="4"/>
  <c r="F122" i="4"/>
  <c r="J19" i="4"/>
  <c r="J14" i="4"/>
  <c r="J119" i="4"/>
  <c r="E7" i="4"/>
  <c r="E113" i="4" s="1"/>
  <c r="J39" i="3"/>
  <c r="J38" i="3"/>
  <c r="AY97" i="1"/>
  <c r="J37" i="3"/>
  <c r="AX97" i="1"/>
  <c r="BI292" i="3"/>
  <c r="BH292" i="3"/>
  <c r="BG292" i="3"/>
  <c r="BF292" i="3"/>
  <c r="T292" i="3"/>
  <c r="R292" i="3"/>
  <c r="P292" i="3"/>
  <c r="BI288" i="3"/>
  <c r="BH288" i="3"/>
  <c r="BG288" i="3"/>
  <c r="BF288" i="3"/>
  <c r="T288" i="3"/>
  <c r="R288" i="3"/>
  <c r="P288" i="3"/>
  <c r="BI284" i="3"/>
  <c r="BH284" i="3"/>
  <c r="BG284" i="3"/>
  <c r="BF284" i="3"/>
  <c r="T284" i="3"/>
  <c r="T283" i="3" s="1"/>
  <c r="R284" i="3"/>
  <c r="R283" i="3"/>
  <c r="P284" i="3"/>
  <c r="P283" i="3"/>
  <c r="BI280" i="3"/>
  <c r="BH280" i="3"/>
  <c r="BG280" i="3"/>
  <c r="BF280" i="3"/>
  <c r="T280" i="3"/>
  <c r="R280" i="3"/>
  <c r="P280" i="3"/>
  <c r="BI275" i="3"/>
  <c r="BH275" i="3"/>
  <c r="BG275" i="3"/>
  <c r="BF275" i="3"/>
  <c r="T275" i="3"/>
  <c r="R275" i="3"/>
  <c r="P275" i="3"/>
  <c r="BI273" i="3"/>
  <c r="BH273" i="3"/>
  <c r="BG273" i="3"/>
  <c r="BF273" i="3"/>
  <c r="T273" i="3"/>
  <c r="R273" i="3"/>
  <c r="P273" i="3"/>
  <c r="BI270" i="3"/>
  <c r="BH270" i="3"/>
  <c r="BG270" i="3"/>
  <c r="BF270" i="3"/>
  <c r="T270" i="3"/>
  <c r="R270" i="3"/>
  <c r="P270" i="3"/>
  <c r="BI264" i="3"/>
  <c r="BH264" i="3"/>
  <c r="BG264" i="3"/>
  <c r="BF264" i="3"/>
  <c r="T264" i="3"/>
  <c r="R264" i="3"/>
  <c r="P264" i="3"/>
  <c r="BI259" i="3"/>
  <c r="BH259" i="3"/>
  <c r="BG259" i="3"/>
  <c r="BF259" i="3"/>
  <c r="T259" i="3"/>
  <c r="R259" i="3"/>
  <c r="P259" i="3"/>
  <c r="BI255" i="3"/>
  <c r="BH255" i="3"/>
  <c r="BG255" i="3"/>
  <c r="BF255" i="3"/>
  <c r="T255" i="3"/>
  <c r="R255" i="3"/>
  <c r="P255" i="3"/>
  <c r="BI250" i="3"/>
  <c r="BH250" i="3"/>
  <c r="BG250" i="3"/>
  <c r="BF250" i="3"/>
  <c r="T250" i="3"/>
  <c r="R250" i="3"/>
  <c r="P250" i="3"/>
  <c r="BI247" i="3"/>
  <c r="BH247" i="3"/>
  <c r="BG247" i="3"/>
  <c r="BF247" i="3"/>
  <c r="T247" i="3"/>
  <c r="R247" i="3"/>
  <c r="P247" i="3"/>
  <c r="BI243" i="3"/>
  <c r="BH243" i="3"/>
  <c r="BG243" i="3"/>
  <c r="BF243" i="3"/>
  <c r="T243" i="3"/>
  <c r="R243" i="3"/>
  <c r="P243" i="3"/>
  <c r="BI240" i="3"/>
  <c r="BH240" i="3"/>
  <c r="BG240" i="3"/>
  <c r="BF240" i="3"/>
  <c r="T240" i="3"/>
  <c r="R240" i="3"/>
  <c r="P240" i="3"/>
  <c r="BI236" i="3"/>
  <c r="BH236" i="3"/>
  <c r="BG236" i="3"/>
  <c r="BF236" i="3"/>
  <c r="T236" i="3"/>
  <c r="R236" i="3"/>
  <c r="P236" i="3"/>
  <c r="BI231" i="3"/>
  <c r="BH231" i="3"/>
  <c r="BG231" i="3"/>
  <c r="BF231" i="3"/>
  <c r="T231" i="3"/>
  <c r="R231" i="3"/>
  <c r="P231" i="3"/>
  <c r="BI228" i="3"/>
  <c r="BH228" i="3"/>
  <c r="BG228" i="3"/>
  <c r="BF228" i="3"/>
  <c r="T228" i="3"/>
  <c r="R228" i="3"/>
  <c r="P228" i="3"/>
  <c r="BI224" i="3"/>
  <c r="BH224" i="3"/>
  <c r="BG224" i="3"/>
  <c r="BF224" i="3"/>
  <c r="T224" i="3"/>
  <c r="R224" i="3"/>
  <c r="P224" i="3"/>
  <c r="BI221" i="3"/>
  <c r="BH221" i="3"/>
  <c r="BG221" i="3"/>
  <c r="BF221" i="3"/>
  <c r="T221" i="3"/>
  <c r="R221" i="3"/>
  <c r="P221" i="3"/>
  <c r="BI216" i="3"/>
  <c r="BH216" i="3"/>
  <c r="BG216" i="3"/>
  <c r="BF216" i="3"/>
  <c r="T216" i="3"/>
  <c r="R216" i="3"/>
  <c r="P216"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198" i="3"/>
  <c r="BH198" i="3"/>
  <c r="BG198" i="3"/>
  <c r="BF198" i="3"/>
  <c r="T198" i="3"/>
  <c r="R198" i="3"/>
  <c r="P198" i="3"/>
  <c r="BI194" i="3"/>
  <c r="BH194" i="3"/>
  <c r="BG194" i="3"/>
  <c r="BF194" i="3"/>
  <c r="T194" i="3"/>
  <c r="R194" i="3"/>
  <c r="P194" i="3"/>
  <c r="BI190" i="3"/>
  <c r="BH190" i="3"/>
  <c r="BG190" i="3"/>
  <c r="BF190" i="3"/>
  <c r="T190" i="3"/>
  <c r="R190" i="3"/>
  <c r="P190" i="3"/>
  <c r="BI185" i="3"/>
  <c r="BH185" i="3"/>
  <c r="BG185" i="3"/>
  <c r="BF185" i="3"/>
  <c r="T185" i="3"/>
  <c r="R185" i="3"/>
  <c r="P185" i="3"/>
  <c r="BI181" i="3"/>
  <c r="BH181" i="3"/>
  <c r="BG181" i="3"/>
  <c r="BF181" i="3"/>
  <c r="T181" i="3"/>
  <c r="R181" i="3"/>
  <c r="P181" i="3"/>
  <c r="BI179" i="3"/>
  <c r="BH179" i="3"/>
  <c r="BG179" i="3"/>
  <c r="BF179" i="3"/>
  <c r="T179" i="3"/>
  <c r="R179" i="3"/>
  <c r="P179" i="3"/>
  <c r="BI176" i="3"/>
  <c r="BH176" i="3"/>
  <c r="BG176" i="3"/>
  <c r="BF176" i="3"/>
  <c r="T176" i="3"/>
  <c r="R176" i="3"/>
  <c r="P176" i="3"/>
  <c r="BI172" i="3"/>
  <c r="BH172" i="3"/>
  <c r="BG172" i="3"/>
  <c r="BF172" i="3"/>
  <c r="T172" i="3"/>
  <c r="R172" i="3"/>
  <c r="P172" i="3"/>
  <c r="BI169" i="3"/>
  <c r="BH169" i="3"/>
  <c r="BG169" i="3"/>
  <c r="BF169" i="3"/>
  <c r="T169" i="3"/>
  <c r="R169" i="3"/>
  <c r="P169" i="3"/>
  <c r="BI165" i="3"/>
  <c r="BH165" i="3"/>
  <c r="BG165" i="3"/>
  <c r="BF165" i="3"/>
  <c r="T165" i="3"/>
  <c r="R165" i="3"/>
  <c r="P165" i="3"/>
  <c r="BI162" i="3"/>
  <c r="BH162" i="3"/>
  <c r="BG162" i="3"/>
  <c r="BF162" i="3"/>
  <c r="T162" i="3"/>
  <c r="R162" i="3"/>
  <c r="P162" i="3"/>
  <c r="BI158" i="3"/>
  <c r="BH158" i="3"/>
  <c r="BG158" i="3"/>
  <c r="BF158" i="3"/>
  <c r="T158" i="3"/>
  <c r="R158" i="3"/>
  <c r="P158" i="3"/>
  <c r="BI155" i="3"/>
  <c r="BH155" i="3"/>
  <c r="BG155" i="3"/>
  <c r="BF155" i="3"/>
  <c r="T155" i="3"/>
  <c r="R155" i="3"/>
  <c r="P155" i="3"/>
  <c r="BI151" i="3"/>
  <c r="BH151" i="3"/>
  <c r="BG151" i="3"/>
  <c r="BF151" i="3"/>
  <c r="T151" i="3"/>
  <c r="R151" i="3"/>
  <c r="P151" i="3"/>
  <c r="BI147" i="3"/>
  <c r="BH147" i="3"/>
  <c r="BG147" i="3"/>
  <c r="BF147" i="3"/>
  <c r="T147" i="3"/>
  <c r="R147" i="3"/>
  <c r="P147" i="3"/>
  <c r="BI143" i="3"/>
  <c r="BH143" i="3"/>
  <c r="BG143" i="3"/>
  <c r="BF143" i="3"/>
  <c r="T143" i="3"/>
  <c r="R143" i="3"/>
  <c r="P143" i="3"/>
  <c r="BI139" i="3"/>
  <c r="BH139" i="3"/>
  <c r="BG139" i="3"/>
  <c r="BF139" i="3"/>
  <c r="T139" i="3"/>
  <c r="R139" i="3"/>
  <c r="P139" i="3"/>
  <c r="BI137" i="3"/>
  <c r="BH137" i="3"/>
  <c r="BG137" i="3"/>
  <c r="BF137" i="3"/>
  <c r="T137" i="3"/>
  <c r="R137" i="3"/>
  <c r="P137" i="3"/>
  <c r="BI133" i="3"/>
  <c r="BH133" i="3"/>
  <c r="BG133" i="3"/>
  <c r="BF133" i="3"/>
  <c r="T133" i="3"/>
  <c r="R133" i="3"/>
  <c r="P133" i="3"/>
  <c r="J126" i="3"/>
  <c r="F126" i="3"/>
  <c r="F124" i="3"/>
  <c r="E122" i="3"/>
  <c r="J93" i="3"/>
  <c r="F93" i="3"/>
  <c r="F91" i="3"/>
  <c r="E89" i="3"/>
  <c r="J26" i="3"/>
  <c r="E26" i="3"/>
  <c r="J127" i="3" s="1"/>
  <c r="J25" i="3"/>
  <c r="J20" i="3"/>
  <c r="E20" i="3"/>
  <c r="F127" i="3"/>
  <c r="J19" i="3"/>
  <c r="J14" i="3"/>
  <c r="J91" i="3" s="1"/>
  <c r="E7" i="3"/>
  <c r="E85" i="3" s="1"/>
  <c r="J39" i="2"/>
  <c r="J38" i="2"/>
  <c r="AY96" i="1"/>
  <c r="J37" i="2"/>
  <c r="AX96" i="1" s="1"/>
  <c r="BI428" i="2"/>
  <c r="BH428" i="2"/>
  <c r="BG428" i="2"/>
  <c r="BF428" i="2"/>
  <c r="T428" i="2"/>
  <c r="R428" i="2"/>
  <c r="P428" i="2"/>
  <c r="BI424" i="2"/>
  <c r="BH424" i="2"/>
  <c r="BG424" i="2"/>
  <c r="BF424" i="2"/>
  <c r="T424" i="2"/>
  <c r="R424" i="2"/>
  <c r="P424" i="2"/>
  <c r="BI418" i="2"/>
  <c r="BH418" i="2"/>
  <c r="BG418" i="2"/>
  <c r="BF418" i="2"/>
  <c r="T418" i="2"/>
  <c r="R418" i="2"/>
  <c r="P418" i="2"/>
  <c r="BI413" i="2"/>
  <c r="BH413" i="2"/>
  <c r="BG413" i="2"/>
  <c r="BF413" i="2"/>
  <c r="T413" i="2"/>
  <c r="R413" i="2"/>
  <c r="P413" i="2"/>
  <c r="BI409" i="2"/>
  <c r="BH409" i="2"/>
  <c r="BG409" i="2"/>
  <c r="BF409" i="2"/>
  <c r="T409" i="2"/>
  <c r="R409" i="2"/>
  <c r="P409" i="2"/>
  <c r="BI405" i="2"/>
  <c r="BH405" i="2"/>
  <c r="BG405" i="2"/>
  <c r="BF405" i="2"/>
  <c r="T405" i="2"/>
  <c r="R405" i="2"/>
  <c r="P405" i="2"/>
  <c r="BI400" i="2"/>
  <c r="BH400" i="2"/>
  <c r="BG400" i="2"/>
  <c r="BF400" i="2"/>
  <c r="T400" i="2"/>
  <c r="R400" i="2"/>
  <c r="P400" i="2"/>
  <c r="BI396" i="2"/>
  <c r="BH396" i="2"/>
  <c r="BG396" i="2"/>
  <c r="BF396" i="2"/>
  <c r="T396" i="2"/>
  <c r="T395" i="2" s="1"/>
  <c r="R396" i="2"/>
  <c r="R395" i="2" s="1"/>
  <c r="P396" i="2"/>
  <c r="P395" i="2" s="1"/>
  <c r="BI390" i="2"/>
  <c r="BH390" i="2"/>
  <c r="BG390" i="2"/>
  <c r="BF390" i="2"/>
  <c r="T390" i="2"/>
  <c r="R390" i="2"/>
  <c r="P390" i="2"/>
  <c r="BI388" i="2"/>
  <c r="BH388" i="2"/>
  <c r="BG388" i="2"/>
  <c r="BF388" i="2"/>
  <c r="T388" i="2"/>
  <c r="R388" i="2"/>
  <c r="P388" i="2"/>
  <c r="BI385" i="2"/>
  <c r="BH385" i="2"/>
  <c r="BG385" i="2"/>
  <c r="BF385" i="2"/>
  <c r="T385" i="2"/>
  <c r="R385" i="2"/>
  <c r="P385" i="2"/>
  <c r="BI380" i="2"/>
  <c r="BH380" i="2"/>
  <c r="BG380" i="2"/>
  <c r="BF380" i="2"/>
  <c r="T380" i="2"/>
  <c r="R380" i="2"/>
  <c r="P380" i="2"/>
  <c r="BI375" i="2"/>
  <c r="BH375" i="2"/>
  <c r="BG375" i="2"/>
  <c r="BF375" i="2"/>
  <c r="T375" i="2"/>
  <c r="R375" i="2"/>
  <c r="P375" i="2"/>
  <c r="BI371" i="2"/>
  <c r="BH371" i="2"/>
  <c r="BG371" i="2"/>
  <c r="BF371" i="2"/>
  <c r="T371" i="2"/>
  <c r="R371" i="2"/>
  <c r="P371" i="2"/>
  <c r="BI367" i="2"/>
  <c r="BH367" i="2"/>
  <c r="BG367" i="2"/>
  <c r="BF367" i="2"/>
  <c r="T367" i="2"/>
  <c r="R367" i="2"/>
  <c r="P367" i="2"/>
  <c r="BI363" i="2"/>
  <c r="BH363" i="2"/>
  <c r="BG363" i="2"/>
  <c r="BF363" i="2"/>
  <c r="T363" i="2"/>
  <c r="R363" i="2"/>
  <c r="P363" i="2"/>
  <c r="BI358" i="2"/>
  <c r="BH358" i="2"/>
  <c r="BG358" i="2"/>
  <c r="BF358" i="2"/>
  <c r="T358" i="2"/>
  <c r="R358" i="2"/>
  <c r="P358" i="2"/>
  <c r="BI354" i="2"/>
  <c r="BH354" i="2"/>
  <c r="BG354" i="2"/>
  <c r="BF354" i="2"/>
  <c r="T354" i="2"/>
  <c r="R354" i="2"/>
  <c r="P354" i="2"/>
  <c r="BI350" i="2"/>
  <c r="BH350" i="2"/>
  <c r="BG350" i="2"/>
  <c r="BF350" i="2"/>
  <c r="T350" i="2"/>
  <c r="R350" i="2"/>
  <c r="P350" i="2"/>
  <c r="BI344" i="2"/>
  <c r="BH344" i="2"/>
  <c r="BG344" i="2"/>
  <c r="BF344" i="2"/>
  <c r="T344" i="2"/>
  <c r="R344" i="2"/>
  <c r="P344" i="2"/>
  <c r="BI342" i="2"/>
  <c r="BH342" i="2"/>
  <c r="BG342" i="2"/>
  <c r="BF342" i="2"/>
  <c r="T342" i="2"/>
  <c r="R342" i="2"/>
  <c r="P342" i="2"/>
  <c r="BI336" i="2"/>
  <c r="BH336" i="2"/>
  <c r="BG336" i="2"/>
  <c r="BF336" i="2"/>
  <c r="T336" i="2"/>
  <c r="R336" i="2"/>
  <c r="P336" i="2"/>
  <c r="BI333" i="2"/>
  <c r="BH333" i="2"/>
  <c r="BG333" i="2"/>
  <c r="BF333" i="2"/>
  <c r="T333" i="2"/>
  <c r="R333" i="2"/>
  <c r="P333" i="2"/>
  <c r="BI322" i="2"/>
  <c r="BH322" i="2"/>
  <c r="BG322" i="2"/>
  <c r="BF322" i="2"/>
  <c r="T322" i="2"/>
  <c r="R322" i="2"/>
  <c r="P322" i="2"/>
  <c r="BI312" i="2"/>
  <c r="BH312" i="2"/>
  <c r="BG312" i="2"/>
  <c r="BF312" i="2"/>
  <c r="T312" i="2"/>
  <c r="R312" i="2"/>
  <c r="P312" i="2"/>
  <c r="BI309" i="2"/>
  <c r="BH309" i="2"/>
  <c r="BG309" i="2"/>
  <c r="BF309" i="2"/>
  <c r="T309" i="2"/>
  <c r="R309" i="2"/>
  <c r="P309" i="2"/>
  <c r="BI305" i="2"/>
  <c r="BH305" i="2"/>
  <c r="BG305" i="2"/>
  <c r="BF305" i="2"/>
  <c r="T305" i="2"/>
  <c r="R305" i="2"/>
  <c r="P305" i="2"/>
  <c r="BI299" i="2"/>
  <c r="BH299" i="2"/>
  <c r="BG299" i="2"/>
  <c r="BF299" i="2"/>
  <c r="T299" i="2"/>
  <c r="R299" i="2"/>
  <c r="P299" i="2"/>
  <c r="BI295" i="2"/>
  <c r="BH295" i="2"/>
  <c r="BG295" i="2"/>
  <c r="BF295" i="2"/>
  <c r="T295" i="2"/>
  <c r="R295" i="2"/>
  <c r="P295" i="2"/>
  <c r="BI286" i="2"/>
  <c r="BH286" i="2"/>
  <c r="BG286" i="2"/>
  <c r="BF286" i="2"/>
  <c r="T286" i="2"/>
  <c r="R286" i="2"/>
  <c r="P286" i="2"/>
  <c r="BI284" i="2"/>
  <c r="BH284" i="2"/>
  <c r="BG284" i="2"/>
  <c r="BF284" i="2"/>
  <c r="T284" i="2"/>
  <c r="R284" i="2"/>
  <c r="P284" i="2"/>
  <c r="BI272" i="2"/>
  <c r="BH272" i="2"/>
  <c r="BG272" i="2"/>
  <c r="BF272" i="2"/>
  <c r="T272" i="2"/>
  <c r="R272" i="2"/>
  <c r="P272" i="2"/>
  <c r="BI263" i="2"/>
  <c r="BH263" i="2"/>
  <c r="BG263" i="2"/>
  <c r="BF263" i="2"/>
  <c r="T263" i="2"/>
  <c r="R263" i="2"/>
  <c r="P263" i="2"/>
  <c r="BI258" i="2"/>
  <c r="BH258" i="2"/>
  <c r="BG258" i="2"/>
  <c r="BF258" i="2"/>
  <c r="T258" i="2"/>
  <c r="R258" i="2"/>
  <c r="P258" i="2"/>
  <c r="BI249" i="2"/>
  <c r="BH249" i="2"/>
  <c r="BG249" i="2"/>
  <c r="BF249" i="2"/>
  <c r="T249" i="2"/>
  <c r="R249" i="2"/>
  <c r="P249" i="2"/>
  <c r="BI247" i="2"/>
  <c r="BH247" i="2"/>
  <c r="BG247" i="2"/>
  <c r="BF247" i="2"/>
  <c r="T247" i="2"/>
  <c r="R247" i="2"/>
  <c r="P247" i="2"/>
  <c r="BI243" i="2"/>
  <c r="BH243" i="2"/>
  <c r="BG243" i="2"/>
  <c r="BF243" i="2"/>
  <c r="T243" i="2"/>
  <c r="R243" i="2"/>
  <c r="P243" i="2"/>
  <c r="BI239" i="2"/>
  <c r="BH239" i="2"/>
  <c r="BG239" i="2"/>
  <c r="BF239" i="2"/>
  <c r="T239" i="2"/>
  <c r="R239" i="2"/>
  <c r="P239" i="2"/>
  <c r="BI230" i="2"/>
  <c r="BH230" i="2"/>
  <c r="BG230" i="2"/>
  <c r="BF230" i="2"/>
  <c r="T230" i="2"/>
  <c r="R230" i="2"/>
  <c r="P230" i="2"/>
  <c r="BI227" i="2"/>
  <c r="BH227" i="2"/>
  <c r="BG227" i="2"/>
  <c r="BF227" i="2"/>
  <c r="T227" i="2"/>
  <c r="R227" i="2"/>
  <c r="P227" i="2"/>
  <c r="BI217" i="2"/>
  <c r="BH217" i="2"/>
  <c r="BG217" i="2"/>
  <c r="BF217" i="2"/>
  <c r="T217" i="2"/>
  <c r="R217" i="2"/>
  <c r="P217" i="2"/>
  <c r="BI210" i="2"/>
  <c r="BH210" i="2"/>
  <c r="BG210" i="2"/>
  <c r="BF210" i="2"/>
  <c r="T210" i="2"/>
  <c r="R210" i="2"/>
  <c r="P210" i="2"/>
  <c r="BI206" i="2"/>
  <c r="BH206" i="2"/>
  <c r="BG206" i="2"/>
  <c r="BF206" i="2"/>
  <c r="T206" i="2"/>
  <c r="R206" i="2"/>
  <c r="P206" i="2"/>
  <c r="BI204" i="2"/>
  <c r="BH204" i="2"/>
  <c r="BG204" i="2"/>
  <c r="BF204" i="2"/>
  <c r="T204" i="2"/>
  <c r="R204" i="2"/>
  <c r="P204" i="2"/>
  <c r="BI202" i="2"/>
  <c r="BH202" i="2"/>
  <c r="BG202" i="2"/>
  <c r="BF202" i="2"/>
  <c r="T202" i="2"/>
  <c r="R202" i="2"/>
  <c r="P202" i="2"/>
  <c r="BI198" i="2"/>
  <c r="BH198" i="2"/>
  <c r="BG198" i="2"/>
  <c r="BF198" i="2"/>
  <c r="T198" i="2"/>
  <c r="R198" i="2"/>
  <c r="P198" i="2"/>
  <c r="BI191" i="2"/>
  <c r="BH191" i="2"/>
  <c r="BG191" i="2"/>
  <c r="BF191" i="2"/>
  <c r="T191" i="2"/>
  <c r="R191" i="2"/>
  <c r="P191" i="2"/>
  <c r="BI189" i="2"/>
  <c r="BH189" i="2"/>
  <c r="BG189" i="2"/>
  <c r="BF189" i="2"/>
  <c r="T189" i="2"/>
  <c r="R189" i="2"/>
  <c r="P189" i="2"/>
  <c r="BI185" i="2"/>
  <c r="BH185" i="2"/>
  <c r="BG185" i="2"/>
  <c r="BF185" i="2"/>
  <c r="T185" i="2"/>
  <c r="R185" i="2"/>
  <c r="P185" i="2"/>
  <c r="BI181" i="2"/>
  <c r="BH181" i="2"/>
  <c r="BG181" i="2"/>
  <c r="BF181" i="2"/>
  <c r="T181" i="2"/>
  <c r="R181" i="2"/>
  <c r="P181" i="2"/>
  <c r="BI177" i="2"/>
  <c r="BH177" i="2"/>
  <c r="BG177" i="2"/>
  <c r="BF177" i="2"/>
  <c r="T177" i="2"/>
  <c r="R177" i="2"/>
  <c r="P177" i="2"/>
  <c r="BI171" i="2"/>
  <c r="BH171" i="2"/>
  <c r="BG171" i="2"/>
  <c r="BF171" i="2"/>
  <c r="T171" i="2"/>
  <c r="R171" i="2"/>
  <c r="P171" i="2"/>
  <c r="BI169" i="2"/>
  <c r="BH169" i="2"/>
  <c r="BG169" i="2"/>
  <c r="BF169" i="2"/>
  <c r="T169" i="2"/>
  <c r="R169" i="2"/>
  <c r="P169" i="2"/>
  <c r="BI165" i="2"/>
  <c r="BH165" i="2"/>
  <c r="BG165" i="2"/>
  <c r="BF165" i="2"/>
  <c r="T165" i="2"/>
  <c r="R165" i="2"/>
  <c r="P165" i="2"/>
  <c r="BI160" i="2"/>
  <c r="BH160" i="2"/>
  <c r="BG160" i="2"/>
  <c r="BF160" i="2"/>
  <c r="T160" i="2"/>
  <c r="R160" i="2"/>
  <c r="P160" i="2"/>
  <c r="BI156" i="2"/>
  <c r="BH156" i="2"/>
  <c r="BG156" i="2"/>
  <c r="BF156" i="2"/>
  <c r="T156" i="2"/>
  <c r="R156" i="2"/>
  <c r="P156" i="2"/>
  <c r="BI151" i="2"/>
  <c r="BH151" i="2"/>
  <c r="BG151" i="2"/>
  <c r="BF151" i="2"/>
  <c r="T151" i="2"/>
  <c r="R151" i="2"/>
  <c r="P151" i="2"/>
  <c r="BI147" i="2"/>
  <c r="BH147" i="2"/>
  <c r="BG147" i="2"/>
  <c r="BF147" i="2"/>
  <c r="T147" i="2"/>
  <c r="R147" i="2"/>
  <c r="P147" i="2"/>
  <c r="BI143" i="2"/>
  <c r="BH143" i="2"/>
  <c r="BG143" i="2"/>
  <c r="BF143" i="2"/>
  <c r="T143" i="2"/>
  <c r="R143" i="2"/>
  <c r="P143" i="2"/>
  <c r="BI140" i="2"/>
  <c r="BH140" i="2"/>
  <c r="BG140" i="2"/>
  <c r="BF140" i="2"/>
  <c r="T140" i="2"/>
  <c r="R140" i="2"/>
  <c r="P140" i="2"/>
  <c r="BI136" i="2"/>
  <c r="BH136" i="2"/>
  <c r="BG136" i="2"/>
  <c r="BF136" i="2"/>
  <c r="T136" i="2"/>
  <c r="R136" i="2"/>
  <c r="P136" i="2"/>
  <c r="J129" i="2"/>
  <c r="F129" i="2"/>
  <c r="F127" i="2"/>
  <c r="E125" i="2"/>
  <c r="J93" i="2"/>
  <c r="F93" i="2"/>
  <c r="F91" i="2"/>
  <c r="E89" i="2"/>
  <c r="J26" i="2"/>
  <c r="E26" i="2"/>
  <c r="J130" i="2" s="1"/>
  <c r="J25" i="2"/>
  <c r="J20" i="2"/>
  <c r="E20" i="2"/>
  <c r="F130" i="2" s="1"/>
  <c r="J19" i="2"/>
  <c r="J14" i="2"/>
  <c r="J127" i="2"/>
  <c r="E7" i="2"/>
  <c r="E121" i="2" s="1"/>
  <c r="L90" i="1"/>
  <c r="AM90" i="1"/>
  <c r="AM89" i="1"/>
  <c r="L89" i="1"/>
  <c r="AM87" i="1"/>
  <c r="L87" i="1"/>
  <c r="L85" i="1"/>
  <c r="L84" i="1"/>
  <c r="BK424" i="2"/>
  <c r="BK409" i="2"/>
  <c r="J390" i="2"/>
  <c r="BK371" i="2"/>
  <c r="BK358" i="2"/>
  <c r="BK342" i="2"/>
  <c r="J322" i="2"/>
  <c r="J305" i="2"/>
  <c r="BK284" i="2"/>
  <c r="BK249" i="2"/>
  <c r="J227" i="2"/>
  <c r="BK204" i="2"/>
  <c r="BK191" i="2"/>
  <c r="BK181" i="2"/>
  <c r="J169" i="2"/>
  <c r="J151" i="2"/>
  <c r="J140" i="2"/>
  <c r="BK155" i="3"/>
  <c r="BK216" i="3"/>
  <c r="BK211" i="3"/>
  <c r="J139" i="3"/>
  <c r="BK165" i="4"/>
  <c r="J180" i="4"/>
  <c r="BK168" i="4"/>
  <c r="BK140" i="4"/>
  <c r="J172" i="4"/>
  <c r="J129" i="5"/>
  <c r="BK127" i="5"/>
  <c r="J140" i="5"/>
  <c r="J279" i="6"/>
  <c r="J229" i="6"/>
  <c r="BK189" i="6"/>
  <c r="BK148" i="6"/>
  <c r="J254" i="6"/>
  <c r="J215" i="6"/>
  <c r="BK146" i="6"/>
  <c r="J271" i="6"/>
  <c r="J189" i="6"/>
  <c r="J156" i="6"/>
  <c r="J132" i="6"/>
  <c r="J258" i="6"/>
  <c r="BK225" i="6"/>
  <c r="BK170" i="6"/>
  <c r="J138" i="6"/>
  <c r="BK246" i="6"/>
  <c r="BK136" i="6"/>
  <c r="J252" i="6"/>
  <c r="BK203" i="6"/>
  <c r="J168" i="6"/>
  <c r="BK134" i="6"/>
  <c r="J205" i="6"/>
  <c r="BK185" i="7"/>
  <c r="J158" i="7"/>
  <c r="J145" i="7"/>
  <c r="J182" i="7"/>
  <c r="J172" i="7"/>
  <c r="J424" i="2"/>
  <c r="BK400" i="2"/>
  <c r="BK388" i="2"/>
  <c r="BK375" i="2"/>
  <c r="J367" i="2"/>
  <c r="J354" i="2"/>
  <c r="J336" i="2"/>
  <c r="J312" i="2"/>
  <c r="J299" i="2"/>
  <c r="BK263" i="2"/>
  <c r="BK247" i="2"/>
  <c r="J239" i="2"/>
  <c r="J210" i="2"/>
  <c r="BK202" i="2"/>
  <c r="J191" i="2"/>
  <c r="BK177" i="2"/>
  <c r="J165" i="2"/>
  <c r="BK151" i="2"/>
  <c r="BK140" i="2"/>
  <c r="BK284" i="3"/>
  <c r="BK240" i="3"/>
  <c r="BK190" i="3"/>
  <c r="BK137" i="3"/>
  <c r="BK165" i="3"/>
  <c r="J221" i="3"/>
  <c r="BK158" i="3"/>
  <c r="BK172" i="4"/>
  <c r="BK176" i="4"/>
  <c r="J154" i="4"/>
  <c r="BK134" i="4"/>
  <c r="J158" i="4"/>
  <c r="J138" i="4"/>
  <c r="BK180" i="4"/>
  <c r="J151" i="5"/>
  <c r="BK136" i="5"/>
  <c r="BK147" i="5"/>
  <c r="BK129" i="5"/>
  <c r="J149" i="5"/>
  <c r="BK235" i="6"/>
  <c r="BK213" i="6"/>
  <c r="BK185" i="6"/>
  <c r="BK156" i="6"/>
  <c r="BK273" i="6"/>
  <c r="BK221" i="6"/>
  <c r="J193" i="6"/>
  <c r="J136" i="6"/>
  <c r="BK231" i="6"/>
  <c r="BK205" i="6"/>
  <c r="BK174" i="6"/>
  <c r="BK144" i="6"/>
  <c r="J264" i="6"/>
  <c r="J248" i="6"/>
  <c r="J207" i="6"/>
  <c r="J164" i="6"/>
  <c r="BK258" i="6"/>
  <c r="BK176" i="6"/>
  <c r="BK271" i="6"/>
  <c r="J238" i="6"/>
  <c r="J201" i="6"/>
  <c r="J172" i="6"/>
  <c r="J140" i="6"/>
  <c r="BK240" i="6"/>
  <c r="BK178" i="6"/>
  <c r="J180" i="7"/>
  <c r="J147" i="7"/>
  <c r="BK161" i="7"/>
  <c r="J161" i="7"/>
  <c r="BK177" i="7"/>
  <c r="BK180" i="7"/>
  <c r="J405" i="2"/>
  <c r="BK380" i="2"/>
  <c r="BK367" i="2"/>
  <c r="BK354" i="2"/>
  <c r="J344" i="2"/>
  <c r="J333" i="2"/>
  <c r="BK305" i="2"/>
  <c r="J286" i="2"/>
  <c r="J263" i="2"/>
  <c r="J247" i="2"/>
  <c r="BK230" i="2"/>
  <c r="BK210" i="2"/>
  <c r="J202" i="2"/>
  <c r="BK185" i="2"/>
  <c r="J177" i="2"/>
  <c r="BK165" i="2"/>
  <c r="J156" i="2"/>
  <c r="J143" i="2"/>
  <c r="J133" i="3"/>
  <c r="BK231" i="3"/>
  <c r="J198" i="3"/>
  <c r="BK162" i="3"/>
  <c r="J292" i="3"/>
  <c r="J255" i="3"/>
  <c r="BK179" i="3"/>
  <c r="J270" i="3"/>
  <c r="BK259" i="3"/>
  <c r="BK207" i="3"/>
  <c r="J143" i="3"/>
  <c r="J176" i="4"/>
  <c r="BK183" i="4"/>
  <c r="J168" i="4"/>
  <c r="BK128" i="4"/>
  <c r="BK152" i="4"/>
  <c r="J183" i="4"/>
  <c r="BK154" i="4"/>
  <c r="J144" i="5"/>
  <c r="BK134" i="5"/>
  <c r="J153" i="5"/>
  <c r="J131" i="5"/>
  <c r="BK262" i="6"/>
  <c r="J231" i="6"/>
  <c r="J211" i="6"/>
  <c r="J170" i="6"/>
  <c r="BK130" i="6"/>
  <c r="BK242" i="6"/>
  <c r="J209" i="6"/>
  <c r="J160" i="6"/>
  <c r="BK256" i="6"/>
  <c r="BK199" i="6"/>
  <c r="J178" i="6"/>
  <c r="BK152" i="6"/>
  <c r="BK281" i="6"/>
  <c r="BK252" i="6"/>
  <c r="BK211" i="6"/>
  <c r="BK166" i="6"/>
  <c r="BK279" i="6"/>
  <c r="BK197" i="6"/>
  <c r="J144" i="6"/>
  <c r="BK254" i="6"/>
  <c r="BK227" i="6"/>
  <c r="J187" i="6"/>
  <c r="J146" i="6"/>
  <c r="BK229" i="6"/>
  <c r="J152" i="6"/>
  <c r="BK175" i="7"/>
  <c r="BK168" i="7"/>
  <c r="BK191" i="7"/>
  <c r="J185" i="7"/>
  <c r="J188" i="7"/>
  <c r="BK172" i="7"/>
  <c r="J418" i="2"/>
  <c r="J400" i="2"/>
  <c r="BK390" i="2"/>
  <c r="J385" i="2"/>
  <c r="J375" i="2"/>
  <c r="BK363" i="2"/>
  <c r="J350" i="2"/>
  <c r="BK336" i="2"/>
  <c r="BK312" i="2"/>
  <c r="BK299" i="2"/>
  <c r="BK286" i="2"/>
  <c r="BK272" i="2"/>
  <c r="J258" i="2"/>
  <c r="J243" i="2"/>
  <c r="BK227" i="2"/>
  <c r="J217" i="2"/>
  <c r="J204" i="2"/>
  <c r="BK189" i="2"/>
  <c r="BK171" i="2"/>
  <c r="J160" i="2"/>
  <c r="BK147" i="2"/>
  <c r="AS95" i="1"/>
  <c r="J288" i="3"/>
  <c r="BK275" i="3"/>
  <c r="BK270" i="3"/>
  <c r="J264" i="3"/>
  <c r="BK247" i="3"/>
  <c r="BK236" i="3"/>
  <c r="J231" i="3"/>
  <c r="BK228" i="3"/>
  <c r="J224" i="3"/>
  <c r="J209" i="3"/>
  <c r="BK198" i="3"/>
  <c r="J194" i="3"/>
  <c r="J181" i="3"/>
  <c r="J179" i="3"/>
  <c r="BK172" i="3"/>
  <c r="J155" i="3"/>
  <c r="BK151" i="3"/>
  <c r="BK143" i="3"/>
  <c r="J137" i="3"/>
  <c r="BK280" i="3"/>
  <c r="J275" i="3"/>
  <c r="J259" i="3"/>
  <c r="J243" i="3"/>
  <c r="J228" i="3"/>
  <c r="BK221" i="3"/>
  <c r="J207" i="3"/>
  <c r="J203" i="3"/>
  <c r="J190" i="3"/>
  <c r="J165" i="3"/>
  <c r="J250" i="3"/>
  <c r="J211" i="3"/>
  <c r="J176" i="3"/>
  <c r="BK139" i="3"/>
  <c r="J280" i="3"/>
  <c r="J284" i="3"/>
  <c r="BK205" i="3"/>
  <c r="J169" i="3"/>
  <c r="BK250" i="3"/>
  <c r="J236" i="3"/>
  <c r="BK203" i="3"/>
  <c r="BK147" i="3"/>
  <c r="BK188" i="4"/>
  <c r="J134" i="4"/>
  <c r="BK158" i="4"/>
  <c r="J150" i="4"/>
  <c r="J165" i="4"/>
  <c r="BK144" i="4"/>
  <c r="J188" i="4"/>
  <c r="J152" i="4"/>
  <c r="J142" i="5"/>
  <c r="BK144" i="5"/>
  <c r="BK131" i="5"/>
  <c r="BK138" i="5"/>
  <c r="J136" i="5"/>
  <c r="BK248" i="6"/>
  <c r="J225" i="6"/>
  <c r="J197" i="6"/>
  <c r="BK142" i="6"/>
  <c r="BK264" i="6"/>
  <c r="J233" i="6"/>
  <c r="J195" i="6"/>
  <c r="J158" i="6"/>
  <c r="J273" i="6"/>
  <c r="J227" i="6"/>
  <c r="BK195" i="6"/>
  <c r="BK162" i="6"/>
  <c r="BK138" i="6"/>
  <c r="BK266" i="6"/>
  <c r="BK223" i="6"/>
  <c r="BK158" i="6"/>
  <c r="J269" i="6"/>
  <c r="BK201" i="6"/>
  <c r="J130" i="6"/>
  <c r="J246" i="6"/>
  <c r="BK215" i="6"/>
  <c r="J181" i="6"/>
  <c r="J148" i="6"/>
  <c r="J242" i="6"/>
  <c r="J183" i="6"/>
  <c r="BK164" i="7"/>
  <c r="BK182" i="7"/>
  <c r="BK155" i="7"/>
  <c r="J150" i="7"/>
  <c r="BK152" i="7"/>
  <c r="J175" i="7"/>
  <c r="J428" i="2"/>
  <c r="BK418" i="2"/>
  <c r="J413" i="2"/>
  <c r="BK405" i="2"/>
  <c r="J396" i="2"/>
  <c r="BK385" i="2"/>
  <c r="J371" i="2"/>
  <c r="J358" i="2"/>
  <c r="BK344" i="2"/>
  <c r="BK333" i="2"/>
  <c r="BK309" i="2"/>
  <c r="BK295" i="2"/>
  <c r="J284" i="2"/>
  <c r="BK258" i="2"/>
  <c r="BK243" i="2"/>
  <c r="J230" i="2"/>
  <c r="BK217" i="2"/>
  <c r="J206" i="2"/>
  <c r="BK198" i="2"/>
  <c r="J189" i="2"/>
  <c r="J181" i="2"/>
  <c r="BK169" i="2"/>
  <c r="BK160" i="2"/>
  <c r="BK143" i="2"/>
  <c r="J136" i="2"/>
  <c r="J185" i="3"/>
  <c r="BK264" i="3"/>
  <c r="J240" i="3"/>
  <c r="BK194" i="3"/>
  <c r="BK169" i="3"/>
  <c r="BK133" i="3"/>
  <c r="BK292" i="3"/>
  <c r="BK273" i="3"/>
  <c r="BK209" i="3"/>
  <c r="J172" i="3"/>
  <c r="BK288" i="3"/>
  <c r="J162" i="3"/>
  <c r="J216" i="3"/>
  <c r="BK176" i="3"/>
  <c r="BK153" i="5"/>
  <c r="J127" i="5"/>
  <c r="BK142" i="5"/>
  <c r="BK151" i="5"/>
  <c r="BK260" i="6"/>
  <c r="J223" i="6"/>
  <c r="J199" i="6"/>
  <c r="BK160" i="6"/>
  <c r="BK140" i="6"/>
  <c r="J250" i="6"/>
  <c r="BK219" i="6"/>
  <c r="BK191" i="6"/>
  <c r="BK132" i="6"/>
  <c r="J260" i="6"/>
  <c r="BK209" i="6"/>
  <c r="J185" i="6"/>
  <c r="BK168" i="6"/>
  <c r="J134" i="6"/>
  <c r="BK269" i="6"/>
  <c r="BK250" i="6"/>
  <c r="BK233" i="6"/>
  <c r="BK187" i="6"/>
  <c r="BK150" i="6"/>
  <c r="BK277" i="6"/>
  <c r="J221" i="6"/>
  <c r="BK183" i="6"/>
  <c r="J281" i="6"/>
  <c r="BK244" i="6"/>
  <c r="BK207" i="6"/>
  <c r="J154" i="6"/>
  <c r="J256" i="6"/>
  <c r="J217" i="6"/>
  <c r="BK164" i="6"/>
  <c r="BK142" i="7"/>
  <c r="J177" i="7"/>
  <c r="BK150" i="7"/>
  <c r="J191" i="7"/>
  <c r="BK158" i="7"/>
  <c r="J164" i="7"/>
  <c r="J152" i="7"/>
  <c r="BK428" i="2"/>
  <c r="BK413" i="2"/>
  <c r="J409" i="2"/>
  <c r="BK396" i="2"/>
  <c r="J388" i="2"/>
  <c r="J380" i="2"/>
  <c r="J363" i="2"/>
  <c r="BK350" i="2"/>
  <c r="J342" i="2"/>
  <c r="BK322" i="2"/>
  <c r="J309" i="2"/>
  <c r="J295" i="2"/>
  <c r="J272" i="2"/>
  <c r="J249" i="2"/>
  <c r="BK239" i="2"/>
  <c r="BK206" i="2"/>
  <c r="J198" i="2"/>
  <c r="J185" i="2"/>
  <c r="J171" i="2"/>
  <c r="BK156" i="2"/>
  <c r="J147" i="2"/>
  <c r="BK136" i="2"/>
  <c r="J158" i="3"/>
  <c r="BK243" i="3"/>
  <c r="J205" i="3"/>
  <c r="BK181" i="3"/>
  <c r="J151" i="3"/>
  <c r="J273" i="3"/>
  <c r="BK224" i="3"/>
  <c r="J147" i="3"/>
  <c r="BK255" i="3"/>
  <c r="J247" i="3"/>
  <c r="BK185" i="3"/>
  <c r="BK138" i="4"/>
  <c r="BK150" i="4"/>
  <c r="J144" i="4"/>
  <c r="J140" i="4"/>
  <c r="J161" i="4"/>
  <c r="J128" i="4"/>
  <c r="BK161" i="4"/>
  <c r="J138" i="5"/>
  <c r="J134" i="5"/>
  <c r="BK140" i="5"/>
  <c r="BK149" i="5"/>
  <c r="J147" i="5"/>
  <c r="J244" i="6"/>
  <c r="BK217" i="6"/>
  <c r="J176" i="6"/>
  <c r="BK154" i="6"/>
  <c r="J275" i="6"/>
  <c r="J240" i="6"/>
  <c r="J203" i="6"/>
  <c r="J166" i="6"/>
  <c r="J277" i="6"/>
  <c r="J219" i="6"/>
  <c r="BK181" i="6"/>
  <c r="J150" i="6"/>
  <c r="BK275" i="6"/>
  <c r="BK238" i="6"/>
  <c r="J174" i="6"/>
  <c r="J142" i="6"/>
  <c r="J213" i="6"/>
  <c r="BK172" i="6"/>
  <c r="J262" i="6"/>
  <c r="J235" i="6"/>
  <c r="J191" i="6"/>
  <c r="J162" i="6"/>
  <c r="J266" i="6"/>
  <c r="BK193" i="6"/>
  <c r="BK147" i="7"/>
  <c r="J155" i="7"/>
  <c r="J142" i="7"/>
  <c r="BK188" i="7"/>
  <c r="BK145" i="7"/>
  <c r="J168" i="7"/>
  <c r="F36" i="2" l="1"/>
  <c r="BA96" i="1" s="1"/>
  <c r="F39" i="2"/>
  <c r="BD96" i="1" s="1"/>
  <c r="F37" i="2"/>
  <c r="BB96" i="1" s="1"/>
  <c r="F38" i="2"/>
  <c r="BC96" i="1" s="1"/>
  <c r="BK135" i="2"/>
  <c r="J135" i="2" s="1"/>
  <c r="J100" i="2" s="1"/>
  <c r="R238" i="2"/>
  <c r="R341" i="2"/>
  <c r="R362" i="2"/>
  <c r="P399" i="2"/>
  <c r="P398" i="2" s="1"/>
  <c r="BK189" i="3"/>
  <c r="J189" i="3"/>
  <c r="J101" i="3" s="1"/>
  <c r="T215" i="3"/>
  <c r="BK263" i="3"/>
  <c r="J263" i="3"/>
  <c r="J105" i="3"/>
  <c r="T287" i="3"/>
  <c r="T286" i="3"/>
  <c r="BK127" i="4"/>
  <c r="T143" i="4"/>
  <c r="R133" i="5"/>
  <c r="BK129" i="6"/>
  <c r="R180" i="6"/>
  <c r="R237" i="6"/>
  <c r="T268" i="6"/>
  <c r="P144" i="7"/>
  <c r="P140" i="7"/>
  <c r="P149" i="7"/>
  <c r="R174" i="7"/>
  <c r="P135" i="2"/>
  <c r="BK311" i="2"/>
  <c r="J311" i="2" s="1"/>
  <c r="J102" i="2" s="1"/>
  <c r="T341" i="2"/>
  <c r="R353" i="2"/>
  <c r="P379" i="2"/>
  <c r="BK423" i="2"/>
  <c r="J423" i="2"/>
  <c r="J111" i="2" s="1"/>
  <c r="R132" i="3"/>
  <c r="P202" i="3"/>
  <c r="BK235" i="3"/>
  <c r="J235" i="3" s="1"/>
  <c r="J104" i="3" s="1"/>
  <c r="R263" i="3"/>
  <c r="P143" i="4"/>
  <c r="T126" i="5"/>
  <c r="T146" i="5"/>
  <c r="BK180" i="6"/>
  <c r="J180" i="6"/>
  <c r="J102" i="6" s="1"/>
  <c r="BK268" i="6"/>
  <c r="J268" i="6"/>
  <c r="J104" i="6"/>
  <c r="BK174" i="7"/>
  <c r="J174" i="7"/>
  <c r="J112" i="7"/>
  <c r="T238" i="2"/>
  <c r="P341" i="2"/>
  <c r="T362" i="2"/>
  <c r="BK399" i="2"/>
  <c r="J399" i="2" s="1"/>
  <c r="J109" i="2" s="1"/>
  <c r="P423" i="2"/>
  <c r="P422" i="2" s="1"/>
  <c r="BK132" i="3"/>
  <c r="J132" i="3" s="1"/>
  <c r="J100" i="3" s="1"/>
  <c r="R189" i="3"/>
  <c r="P215" i="3"/>
  <c r="T263" i="3"/>
  <c r="BK287" i="3"/>
  <c r="J287" i="3"/>
  <c r="J108" i="3"/>
  <c r="R127" i="4"/>
  <c r="BK175" i="4"/>
  <c r="J175" i="4"/>
  <c r="J102" i="4"/>
  <c r="BK126" i="5"/>
  <c r="J126" i="5"/>
  <c r="J100" i="5"/>
  <c r="T133" i="5"/>
  <c r="P129" i="6"/>
  <c r="P237" i="6"/>
  <c r="R135" i="2"/>
  <c r="R311" i="2"/>
  <c r="BK353" i="2"/>
  <c r="J353" i="2"/>
  <c r="J104" i="2" s="1"/>
  <c r="T353" i="2"/>
  <c r="T379" i="2"/>
  <c r="R423" i="2"/>
  <c r="R422" i="2" s="1"/>
  <c r="T132" i="3"/>
  <c r="BK215" i="3"/>
  <c r="J215" i="3"/>
  <c r="J103" i="3"/>
  <c r="P235" i="3"/>
  <c r="R287" i="3"/>
  <c r="R286" i="3"/>
  <c r="T127" i="4"/>
  <c r="T175" i="4"/>
  <c r="R126" i="5"/>
  <c r="P146" i="5"/>
  <c r="T180" i="6"/>
  <c r="T237" i="6"/>
  <c r="R268" i="6"/>
  <c r="BK144" i="7"/>
  <c r="J144" i="7"/>
  <c r="J102" i="7"/>
  <c r="BK149" i="7"/>
  <c r="J149" i="7"/>
  <c r="J103" i="7"/>
  <c r="P174" i="7"/>
  <c r="P170" i="7" s="1"/>
  <c r="P179" i="7"/>
  <c r="P238" i="2"/>
  <c r="BK341" i="2"/>
  <c r="J341" i="2" s="1"/>
  <c r="J103" i="2" s="1"/>
  <c r="P362" i="2"/>
  <c r="T399" i="2"/>
  <c r="T398" i="2" s="1"/>
  <c r="P189" i="3"/>
  <c r="R215" i="3"/>
  <c r="P263" i="3"/>
  <c r="BK143" i="4"/>
  <c r="J143" i="4" s="1"/>
  <c r="J101" i="4" s="1"/>
  <c r="R175" i="4"/>
  <c r="BK133" i="5"/>
  <c r="J133" i="5" s="1"/>
  <c r="J101" i="5" s="1"/>
  <c r="R146" i="5"/>
  <c r="R129" i="6"/>
  <c r="R128" i="6" s="1"/>
  <c r="R127" i="6" s="1"/>
  <c r="R126" i="6" s="1"/>
  <c r="T144" i="7"/>
  <c r="T140" i="7" s="1"/>
  <c r="T139" i="7" s="1"/>
  <c r="T138" i="7" s="1"/>
  <c r="T174" i="7"/>
  <c r="T170" i="7" s="1"/>
  <c r="BK238" i="2"/>
  <c r="J238" i="2" s="1"/>
  <c r="J101" i="2" s="1"/>
  <c r="T311" i="2"/>
  <c r="BK362" i="2"/>
  <c r="J362" i="2" s="1"/>
  <c r="J105" i="2" s="1"/>
  <c r="R379" i="2"/>
  <c r="T423" i="2"/>
  <c r="T422" i="2" s="1"/>
  <c r="T189" i="3"/>
  <c r="R202" i="3"/>
  <c r="T235" i="3"/>
  <c r="P287" i="3"/>
  <c r="P286" i="3" s="1"/>
  <c r="P127" i="4"/>
  <c r="P126" i="4"/>
  <c r="P125" i="4"/>
  <c r="AU98" i="1" s="1"/>
  <c r="P175" i="4"/>
  <c r="P126" i="5"/>
  <c r="BK146" i="5"/>
  <c r="J146" i="5" s="1"/>
  <c r="J102" i="5" s="1"/>
  <c r="P180" i="6"/>
  <c r="BK237" i="6"/>
  <c r="J237" i="6" s="1"/>
  <c r="J103" i="6" s="1"/>
  <c r="P268" i="6"/>
  <c r="T149" i="7"/>
  <c r="R179" i="7"/>
  <c r="R170" i="7" s="1"/>
  <c r="T135" i="2"/>
  <c r="P311" i="2"/>
  <c r="P353" i="2"/>
  <c r="BK379" i="2"/>
  <c r="J379" i="2" s="1"/>
  <c r="J106" i="2" s="1"/>
  <c r="R399" i="2"/>
  <c r="R398" i="2"/>
  <c r="P132" i="3"/>
  <c r="P131" i="3" s="1"/>
  <c r="BK202" i="3"/>
  <c r="J202" i="3" s="1"/>
  <c r="J102" i="3" s="1"/>
  <c r="T202" i="3"/>
  <c r="R235" i="3"/>
  <c r="R143" i="4"/>
  <c r="P133" i="5"/>
  <c r="T129" i="6"/>
  <c r="T128" i="6"/>
  <c r="T127" i="6" s="1"/>
  <c r="T126" i="6" s="1"/>
  <c r="R144" i="7"/>
  <c r="R140" i="7"/>
  <c r="R149" i="7"/>
  <c r="BK179" i="7"/>
  <c r="J179" i="7" s="1"/>
  <c r="J113" i="7" s="1"/>
  <c r="T179" i="7"/>
  <c r="BK141" i="7"/>
  <c r="BK395" i="2"/>
  <c r="J395" i="2" s="1"/>
  <c r="J107" i="2" s="1"/>
  <c r="BK187" i="4"/>
  <c r="J187" i="4" s="1"/>
  <c r="J103" i="4" s="1"/>
  <c r="BK283" i="3"/>
  <c r="J283" i="3"/>
  <c r="J106" i="3" s="1"/>
  <c r="BK154" i="7"/>
  <c r="J154" i="7"/>
  <c r="J104" i="7"/>
  <c r="BK157" i="7"/>
  <c r="J157" i="7"/>
  <c r="J105" i="7"/>
  <c r="BK160" i="7"/>
  <c r="J160" i="7" s="1"/>
  <c r="J106" i="7" s="1"/>
  <c r="BK163" i="7"/>
  <c r="J163" i="7"/>
  <c r="J107" i="7" s="1"/>
  <c r="BK171" i="7"/>
  <c r="J171" i="7"/>
  <c r="J111" i="7"/>
  <c r="BK190" i="7"/>
  <c r="J190" i="7"/>
  <c r="J116" i="7"/>
  <c r="BK167" i="7"/>
  <c r="BK166" i="7" s="1"/>
  <c r="J166" i="7" s="1"/>
  <c r="J108" i="7" s="1"/>
  <c r="BK184" i="7"/>
  <c r="J184" i="7" s="1"/>
  <c r="J114" i="7" s="1"/>
  <c r="BK187" i="7"/>
  <c r="J187" i="7"/>
  <c r="J115" i="7" s="1"/>
  <c r="E85" i="7"/>
  <c r="J135" i="7"/>
  <c r="BE158" i="7"/>
  <c r="BE161" i="7"/>
  <c r="BE164" i="7"/>
  <c r="J132" i="7"/>
  <c r="J129" i="6"/>
  <c r="J101" i="6" s="1"/>
  <c r="BE150" i="7"/>
  <c r="BE155" i="7"/>
  <c r="BE142" i="7"/>
  <c r="BE145" i="7"/>
  <c r="BE152" i="7"/>
  <c r="BE168" i="7"/>
  <c r="BE180" i="7"/>
  <c r="BE147" i="7"/>
  <c r="BE185" i="7"/>
  <c r="F135" i="7"/>
  <c r="BE172" i="7"/>
  <c r="BE188" i="7"/>
  <c r="BE191" i="7"/>
  <c r="BE175" i="7"/>
  <c r="BE177" i="7"/>
  <c r="BE182" i="7"/>
  <c r="F93" i="6"/>
  <c r="J122" i="6"/>
  <c r="BE168" i="6"/>
  <c r="BE170" i="6"/>
  <c r="BE172" i="6"/>
  <c r="BE174" i="6"/>
  <c r="BE199" i="6"/>
  <c r="BE201" i="6"/>
  <c r="BE211" i="6"/>
  <c r="BE246" i="6"/>
  <c r="BE248" i="6"/>
  <c r="BE250" i="6"/>
  <c r="J91" i="6"/>
  <c r="J123" i="6"/>
  <c r="BE130" i="6"/>
  <c r="BE132" i="6"/>
  <c r="BE136" i="6"/>
  <c r="BE138" i="6"/>
  <c r="BE164" i="6"/>
  <c r="BE197" i="6"/>
  <c r="BE209" i="6"/>
  <c r="BE269" i="6"/>
  <c r="BE279" i="6"/>
  <c r="BE281" i="6"/>
  <c r="BK125" i="5"/>
  <c r="J125" i="5"/>
  <c r="J99" i="5"/>
  <c r="BE134" i="6"/>
  <c r="BE160" i="6"/>
  <c r="BE162" i="6"/>
  <c r="BE166" i="6"/>
  <c r="BE185" i="6"/>
  <c r="BE191" i="6"/>
  <c r="BE205" i="6"/>
  <c r="BE207" i="6"/>
  <c r="BE217" i="6"/>
  <c r="BE225" i="6"/>
  <c r="BE231" i="6"/>
  <c r="BE233" i="6"/>
  <c r="BE235" i="6"/>
  <c r="BE256" i="6"/>
  <c r="BE262" i="6"/>
  <c r="BE264" i="6"/>
  <c r="BE266" i="6"/>
  <c r="E85" i="6"/>
  <c r="F123" i="6"/>
  <c r="BE140" i="6"/>
  <c r="BE154" i="6"/>
  <c r="BE156" i="6"/>
  <c r="BE273" i="6"/>
  <c r="BE142" i="6"/>
  <c r="BE176" i="6"/>
  <c r="BE203" i="6"/>
  <c r="BE213" i="6"/>
  <c r="BE215" i="6"/>
  <c r="BE223" i="6"/>
  <c r="BE238" i="6"/>
  <c r="BE240" i="6"/>
  <c r="BE242" i="6"/>
  <c r="BE244" i="6"/>
  <c r="BE252" i="6"/>
  <c r="BE254" i="6"/>
  <c r="BE275" i="6"/>
  <c r="BE148" i="6"/>
  <c r="BE150" i="6"/>
  <c r="BE152" i="6"/>
  <c r="BE178" i="6"/>
  <c r="BE181" i="6"/>
  <c r="BE183" i="6"/>
  <c r="BE187" i="6"/>
  <c r="BE189" i="6"/>
  <c r="BE227" i="6"/>
  <c r="BE260" i="6"/>
  <c r="BE271" i="6"/>
  <c r="BE144" i="6"/>
  <c r="BE146" i="6"/>
  <c r="BE158" i="6"/>
  <c r="BE193" i="6"/>
  <c r="BE195" i="6"/>
  <c r="BE219" i="6"/>
  <c r="BE221" i="6"/>
  <c r="BE229" i="6"/>
  <c r="BE258" i="6"/>
  <c r="BE277" i="6"/>
  <c r="F121" i="5"/>
  <c r="BE134" i="5"/>
  <c r="BE136" i="5"/>
  <c r="BE138" i="5"/>
  <c r="E112" i="5"/>
  <c r="J120" i="5"/>
  <c r="BE129" i="5"/>
  <c r="BE140" i="5"/>
  <c r="BE142" i="5"/>
  <c r="BE149" i="5"/>
  <c r="F120" i="5"/>
  <c r="BE127" i="5"/>
  <c r="J127" i="4"/>
  <c r="J100" i="4" s="1"/>
  <c r="J118" i="5"/>
  <c r="BE151" i="5"/>
  <c r="BE153" i="5"/>
  <c r="BE144" i="5"/>
  <c r="J94" i="5"/>
  <c r="BE131" i="5"/>
  <c r="BE147" i="5"/>
  <c r="E85" i="4"/>
  <c r="J122" i="4"/>
  <c r="BE134" i="4"/>
  <c r="BE150" i="4"/>
  <c r="BE176" i="4"/>
  <c r="J91" i="4"/>
  <c r="BE154" i="4"/>
  <c r="F94" i="4"/>
  <c r="BE144" i="4"/>
  <c r="BE165" i="4"/>
  <c r="BE172" i="4"/>
  <c r="BE168" i="4"/>
  <c r="BE180" i="4"/>
  <c r="BE183" i="4"/>
  <c r="BE188" i="4"/>
  <c r="BE128" i="4"/>
  <c r="BE138" i="4"/>
  <c r="BE152" i="4"/>
  <c r="BE161" i="4"/>
  <c r="BE140" i="4"/>
  <c r="BE158" i="4"/>
  <c r="BK131" i="3"/>
  <c r="BD98" i="1"/>
  <c r="F94" i="3"/>
  <c r="J124" i="3"/>
  <c r="BE137" i="3"/>
  <c r="BE151" i="3"/>
  <c r="BE155" i="3"/>
  <c r="BE181" i="3"/>
  <c r="BE205" i="3"/>
  <c r="BE209" i="3"/>
  <c r="BE231" i="3"/>
  <c r="BE250" i="3"/>
  <c r="BE255" i="3"/>
  <c r="BE264" i="3"/>
  <c r="BK422" i="2"/>
  <c r="J422" i="2" s="1"/>
  <c r="J110" i="2" s="1"/>
  <c r="J94" i="3"/>
  <c r="BE203" i="3"/>
  <c r="BE211" i="3"/>
  <c r="BE243" i="3"/>
  <c r="BE284" i="3"/>
  <c r="E118" i="3"/>
  <c r="BE143" i="3"/>
  <c r="BE176" i="3"/>
  <c r="BE207" i="3"/>
  <c r="BE221" i="3"/>
  <c r="BE236" i="3"/>
  <c r="BE280" i="3"/>
  <c r="BE288" i="3"/>
  <c r="BE270" i="3"/>
  <c r="BE158" i="3"/>
  <c r="BE165" i="3"/>
  <c r="BE179" i="3"/>
  <c r="BE224" i="3"/>
  <c r="BE228" i="3"/>
  <c r="BE247" i="3"/>
  <c r="BE259" i="3"/>
  <c r="BE275" i="3"/>
  <c r="BE139" i="3"/>
  <c r="BE162" i="3"/>
  <c r="BE169" i="3"/>
  <c r="BE172" i="3"/>
  <c r="BE194" i="3"/>
  <c r="BE198" i="3"/>
  <c r="BE216" i="3"/>
  <c r="BE240" i="3"/>
  <c r="BE133" i="3"/>
  <c r="BE147" i="3"/>
  <c r="BE185" i="3"/>
  <c r="BE190" i="3"/>
  <c r="BE273" i="3"/>
  <c r="BE292" i="3"/>
  <c r="E85" i="2"/>
  <c r="J91" i="2"/>
  <c r="F94" i="2"/>
  <c r="J94" i="2"/>
  <c r="BE136" i="2"/>
  <c r="BE140" i="2"/>
  <c r="BE143" i="2"/>
  <c r="BE147" i="2"/>
  <c r="BE151" i="2"/>
  <c r="BE156" i="2"/>
  <c r="BE160" i="2"/>
  <c r="BE165" i="2"/>
  <c r="BE169" i="2"/>
  <c r="BE171" i="2"/>
  <c r="BE177" i="2"/>
  <c r="BE181" i="2"/>
  <c r="BE185" i="2"/>
  <c r="BE189" i="2"/>
  <c r="BE191" i="2"/>
  <c r="BE198" i="2"/>
  <c r="BE202" i="2"/>
  <c r="BE204" i="2"/>
  <c r="BE206" i="2"/>
  <c r="BE210" i="2"/>
  <c r="BE217" i="2"/>
  <c r="BE227" i="2"/>
  <c r="BE230" i="2"/>
  <c r="BE239" i="2"/>
  <c r="BE243" i="2"/>
  <c r="BE247" i="2"/>
  <c r="BE249" i="2"/>
  <c r="BE258" i="2"/>
  <c r="BE263" i="2"/>
  <c r="BE272" i="2"/>
  <c r="BE284" i="2"/>
  <c r="BE286" i="2"/>
  <c r="BE295" i="2"/>
  <c r="BE299" i="2"/>
  <c r="BE305" i="2"/>
  <c r="BE309" i="2"/>
  <c r="BE312" i="2"/>
  <c r="BE322" i="2"/>
  <c r="BE333" i="2"/>
  <c r="BE336" i="2"/>
  <c r="BE342" i="2"/>
  <c r="BE344" i="2"/>
  <c r="BE350" i="2"/>
  <c r="BE354" i="2"/>
  <c r="BE358" i="2"/>
  <c r="BE363" i="2"/>
  <c r="BE367" i="2"/>
  <c r="BE371" i="2"/>
  <c r="BE375" i="2"/>
  <c r="BE380" i="2"/>
  <c r="BE385" i="2"/>
  <c r="BE388" i="2"/>
  <c r="BE390" i="2"/>
  <c r="BE396" i="2"/>
  <c r="BE400" i="2"/>
  <c r="BE405" i="2"/>
  <c r="BE409" i="2"/>
  <c r="BE413" i="2"/>
  <c r="BE418" i="2"/>
  <c r="BE424" i="2"/>
  <c r="BE428" i="2"/>
  <c r="F37" i="3"/>
  <c r="BB97" i="1" s="1"/>
  <c r="F36" i="6"/>
  <c r="BA100" i="1"/>
  <c r="AS94" i="1"/>
  <c r="F38" i="4"/>
  <c r="BC98" i="1" s="1"/>
  <c r="J36" i="4"/>
  <c r="AW98" i="1"/>
  <c r="F37" i="5"/>
  <c r="BB99" i="1" s="1"/>
  <c r="J36" i="6"/>
  <c r="AW100" i="1" s="1"/>
  <c r="F37" i="4"/>
  <c r="BB98" i="1" s="1"/>
  <c r="F36" i="4"/>
  <c r="BA98" i="1"/>
  <c r="F36" i="5"/>
  <c r="BA99" i="1" s="1"/>
  <c r="F39" i="6"/>
  <c r="BD100" i="1" s="1"/>
  <c r="J36" i="2"/>
  <c r="F39" i="3"/>
  <c r="BD97" i="1" s="1"/>
  <c r="F38" i="5"/>
  <c r="BC99" i="1"/>
  <c r="F36" i="7"/>
  <c r="BA101" i="1"/>
  <c r="J36" i="7"/>
  <c r="AW101" i="1"/>
  <c r="F38" i="7"/>
  <c r="BC101" i="1" s="1"/>
  <c r="F38" i="3"/>
  <c r="BC97" i="1"/>
  <c r="F37" i="6"/>
  <c r="BB100" i="1"/>
  <c r="F36" i="3"/>
  <c r="BA97" i="1"/>
  <c r="J36" i="5"/>
  <c r="AW99" i="1" s="1"/>
  <c r="F38" i="6"/>
  <c r="BC100" i="1"/>
  <c r="J36" i="3"/>
  <c r="AW97" i="1" s="1"/>
  <c r="F39" i="5"/>
  <c r="BD99" i="1"/>
  <c r="F37" i="7"/>
  <c r="BB101" i="1" s="1"/>
  <c r="F39" i="7"/>
  <c r="BD101" i="1" s="1"/>
  <c r="T134" i="2" l="1"/>
  <c r="T133" i="2" s="1"/>
  <c r="BK398" i="2"/>
  <c r="J398" i="2" s="1"/>
  <c r="J108" i="2" s="1"/>
  <c r="R139" i="7"/>
  <c r="R138" i="7" s="1"/>
  <c r="P130" i="3"/>
  <c r="AU97" i="1" s="1"/>
  <c r="P139" i="7"/>
  <c r="P138" i="7"/>
  <c r="AU101" i="1"/>
  <c r="P134" i="2"/>
  <c r="P133" i="2" s="1"/>
  <c r="AU96" i="1" s="1"/>
  <c r="P125" i="5"/>
  <c r="P124" i="5" s="1"/>
  <c r="AU99" i="1" s="1"/>
  <c r="R125" i="5"/>
  <c r="R124" i="5"/>
  <c r="P128" i="6"/>
  <c r="P127" i="6" s="1"/>
  <c r="P126" i="6" s="1"/>
  <c r="AU100" i="1" s="1"/>
  <c r="R126" i="4"/>
  <c r="R125" i="4"/>
  <c r="R131" i="3"/>
  <c r="R130" i="3"/>
  <c r="BK126" i="4"/>
  <c r="J126" i="4" s="1"/>
  <c r="J99" i="4" s="1"/>
  <c r="BK128" i="6"/>
  <c r="BK127" i="6" s="1"/>
  <c r="J127" i="6" s="1"/>
  <c r="J99" i="6" s="1"/>
  <c r="BK140" i="7"/>
  <c r="J140" i="7"/>
  <c r="J100" i="7" s="1"/>
  <c r="T131" i="3"/>
  <c r="T130" i="3" s="1"/>
  <c r="T126" i="4"/>
  <c r="T125" i="4" s="1"/>
  <c r="BK134" i="2"/>
  <c r="BK133" i="2" s="1"/>
  <c r="J133" i="2" s="1"/>
  <c r="J32" i="2" s="1"/>
  <c r="AG96" i="1" s="1"/>
  <c r="R134" i="2"/>
  <c r="R133" i="2" s="1"/>
  <c r="T125" i="5"/>
  <c r="T124" i="5" s="1"/>
  <c r="AW96" i="1"/>
  <c r="J167" i="7"/>
  <c r="J109" i="7"/>
  <c r="J141" i="7"/>
  <c r="J101" i="7"/>
  <c r="BK170" i="7"/>
  <c r="J170" i="7" s="1"/>
  <c r="J110" i="7" s="1"/>
  <c r="BK286" i="3"/>
  <c r="J286" i="3"/>
  <c r="J107" i="3"/>
  <c r="BK124" i="5"/>
  <c r="J124" i="5"/>
  <c r="J98" i="5"/>
  <c r="J131" i="3"/>
  <c r="J99" i="3" s="1"/>
  <c r="F35" i="4"/>
  <c r="AZ98" i="1"/>
  <c r="J35" i="5"/>
  <c r="AV99" i="1" s="1"/>
  <c r="AT99" i="1" s="1"/>
  <c r="F35" i="7"/>
  <c r="AZ101" i="1" s="1"/>
  <c r="F35" i="3"/>
  <c r="AZ97" i="1" s="1"/>
  <c r="BD95" i="1"/>
  <c r="BD94" i="1" s="1"/>
  <c r="W33" i="1" s="1"/>
  <c r="J35" i="7"/>
  <c r="AV101" i="1" s="1"/>
  <c r="AT101" i="1" s="1"/>
  <c r="J35" i="4"/>
  <c r="AV98" i="1" s="1"/>
  <c r="AT98" i="1" s="1"/>
  <c r="F35" i="5"/>
  <c r="AZ99" i="1" s="1"/>
  <c r="J35" i="6"/>
  <c r="AV100" i="1" s="1"/>
  <c r="AT100" i="1" s="1"/>
  <c r="J35" i="3"/>
  <c r="AV97" i="1" s="1"/>
  <c r="AT97" i="1" s="1"/>
  <c r="BC95" i="1"/>
  <c r="AY95" i="1" s="1"/>
  <c r="BB95" i="1"/>
  <c r="AX95" i="1" s="1"/>
  <c r="BA95" i="1"/>
  <c r="AW95" i="1" s="1"/>
  <c r="F35" i="2"/>
  <c r="AZ96" i="1" s="1"/>
  <c r="J35" i="2"/>
  <c r="AV96" i="1" s="1"/>
  <c r="F35" i="6"/>
  <c r="AZ100" i="1"/>
  <c r="AT96" i="1" l="1"/>
  <c r="AN96" i="1" s="1"/>
  <c r="J134" i="2"/>
  <c r="J99" i="2" s="1"/>
  <c r="BK125" i="4"/>
  <c r="J125" i="4" s="1"/>
  <c r="J32" i="4" s="1"/>
  <c r="AG98" i="1" s="1"/>
  <c r="J128" i="6"/>
  <c r="J100" i="6"/>
  <c r="BK126" i="6"/>
  <c r="J126" i="6"/>
  <c r="J98" i="6"/>
  <c r="BK139" i="7"/>
  <c r="J139" i="7" s="1"/>
  <c r="J99" i="7" s="1"/>
  <c r="BK130" i="3"/>
  <c r="J130" i="3"/>
  <c r="J32" i="3" s="1"/>
  <c r="AG97" i="1" s="1"/>
  <c r="J98" i="2"/>
  <c r="J41" i="2"/>
  <c r="AU95" i="1"/>
  <c r="AU94" i="1" s="1"/>
  <c r="J32" i="5"/>
  <c r="AG99" i="1"/>
  <c r="AZ95" i="1"/>
  <c r="AV95" i="1" s="1"/>
  <c r="AT95" i="1" s="1"/>
  <c r="BA94" i="1"/>
  <c r="W30" i="1" s="1"/>
  <c r="BC94" i="1"/>
  <c r="W32" i="1" s="1"/>
  <c r="BB94" i="1"/>
  <c r="W31" i="1" s="1"/>
  <c r="J41" i="3" l="1"/>
  <c r="J41" i="4"/>
  <c r="BK138" i="7"/>
  <c r="J138" i="7"/>
  <c r="J98" i="7"/>
  <c r="J98" i="3"/>
  <c r="J98" i="4"/>
  <c r="J41" i="5"/>
  <c r="AN99" i="1"/>
  <c r="AN98" i="1"/>
  <c r="AN97" i="1"/>
  <c r="J32" i="6"/>
  <c r="AG100" i="1"/>
  <c r="AN100" i="1" s="1"/>
  <c r="AZ94" i="1"/>
  <c r="W29" i="1" s="1"/>
  <c r="AY94" i="1"/>
  <c r="AX94" i="1"/>
  <c r="AW94" i="1"/>
  <c r="AK30" i="1" s="1"/>
  <c r="J41" i="6" l="1"/>
  <c r="J32" i="7"/>
  <c r="AG101" i="1"/>
  <c r="AG95" i="1"/>
  <c r="AG94" i="1" s="1"/>
  <c r="AK26" i="1" s="1"/>
  <c r="AV94" i="1"/>
  <c r="AK29" i="1" s="1"/>
  <c r="AK35" i="1" l="1"/>
  <c r="J41" i="7"/>
  <c r="AN95" i="1"/>
  <c r="AN101" i="1"/>
  <c r="AT94" i="1"/>
  <c r="AN94" i="1" s="1"/>
</calcChain>
</file>

<file path=xl/sharedStrings.xml><?xml version="1.0" encoding="utf-8"?>
<sst xmlns="http://schemas.openxmlformats.org/spreadsheetml/2006/main" count="7611" uniqueCount="1165">
  <si>
    <t>Export Komplet</t>
  </si>
  <si>
    <t/>
  </si>
  <si>
    <t>2.0</t>
  </si>
  <si>
    <t>False</t>
  </si>
  <si>
    <t>{8bfcb8ca-58cb-4d76-8e29-7df308e06afc}</t>
  </si>
  <si>
    <t>&gt;&gt;  skryté sloupce  &lt;&lt;</t>
  </si>
  <si>
    <t>0,01</t>
  </si>
  <si>
    <t>21</t>
  </si>
  <si>
    <t>15</t>
  </si>
  <si>
    <t>REKAPITULACE STAVBY</t>
  </si>
  <si>
    <t>v ---  níže se nacházejí doplnkové a pomocné údaje k sestavám  --- v</t>
  </si>
  <si>
    <t>Návod na vyplnění</t>
  </si>
  <si>
    <t>0,001</t>
  </si>
  <si>
    <t>Kód:</t>
  </si>
  <si>
    <t>Blazej-054akt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</si>
  <si>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</si>
  <si>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</si>
  <si>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Lapák štěrku v prostoru stávajícího nátoku do odlehčovací komory OK1C v areálu ČOV Karviná</t>
  </si>
  <si>
    <t>KSO:</t>
  </si>
  <si>
    <t>CC-CZ:</t>
  </si>
  <si>
    <t>Místo:</t>
  </si>
  <si>
    <t xml:space="preserve"> </t>
  </si>
  <si>
    <t>Datum:</t>
  </si>
  <si>
    <t>Zadavatel:</t>
  </si>
  <si>
    <t>IČ:</t>
  </si>
  <si>
    <t>Statutární město Karviná</t>
  </si>
  <si>
    <t>DIČ:</t>
  </si>
  <si>
    <t>Uchazeč:</t>
  </si>
  <si>
    <t>Vyplň údaj</t>
  </si>
  <si>
    <t>Projektant:</t>
  </si>
  <si>
    <t>KBprojekt Aqua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</si>
  <si>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</si>
  <si>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</si>
  <si>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</si>
  <si>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</si>
  <si>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</si>
  <si>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</si>
  <si>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</si>
  <si>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</si>
  <si>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</si>
  <si>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</si>
  <si>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</si>
  <si>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</si>
  <si>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</si>
  <si>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</si>
  <si>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</si>
  <si>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</si>
  <si>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</si>
  <si>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</si>
  <si>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</si>
  <si>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</si>
  <si>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</si>
  <si>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</si>
  <si>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</si>
  <si>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</si>
  <si>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</si>
  <si>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</si>
  <si>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</si>
  <si>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</si>
  <si>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</si>
  <si>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</si>
  <si>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</si>
  <si>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</si>
  <si>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</si>
  <si>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</si>
  <si>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</si>
  <si>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</si>
  <si>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</si>
  <si>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</si>
  <si>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</si>
  <si>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</si>
  <si>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</si>
  <si>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</si>
  <si>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</si>
  <si>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</si>
  <si>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</si>
  <si>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</si>
  <si>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</si>
  <si>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</si>
  <si>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STA</t>
  </si>
  <si>
    <t>1</t>
  </si>
  <si>
    <t>{4e00330a-c9f6-4981-968c-0f37519b3688}</t>
  </si>
  <si>
    <t>2</t>
  </si>
  <si>
    <t>/</t>
  </si>
  <si>
    <t>001</t>
  </si>
  <si>
    <t>SO 01 Lapák štěrku</t>
  </si>
  <si>
    <t>Soupis</t>
  </si>
  <si>
    <t>{48f42ad1-6f25-4b5d-9bc3-44a5ad01657f}</t>
  </si>
  <si>
    <t>002</t>
  </si>
  <si>
    <t>SO 02 Obslužná zpevněná plocha</t>
  </si>
  <si>
    <t>{88019d10-b88d-4a62-91cf-16efedf714ee}</t>
  </si>
  <si>
    <t>003</t>
  </si>
  <si>
    <t>SO 03 Oplocení</t>
  </si>
  <si>
    <t>{6ff876ab-c71f-43e8-af02-eb62ef4b5276}</t>
  </si>
  <si>
    <t>004</t>
  </si>
  <si>
    <t>PS 01 Strojně-technologická část</t>
  </si>
  <si>
    <t>{6b1b86ac-8c83-4784-9bc1-60676a22b0f8}</t>
  </si>
  <si>
    <t>005</t>
  </si>
  <si>
    <t>PS 02 Elektrotechnologická část a MaR</t>
  </si>
  <si>
    <t>{f8521a6b-4171-45f8-8b40-fc0c527260ff}</t>
  </si>
  <si>
    <t>006</t>
  </si>
  <si>
    <t>Ostatní a vedlejší náklady</t>
  </si>
  <si>
    <t>{b5c7878e-3f72-4f64-b092-7e557c15776d}</t>
  </si>
  <si>
    <t>KRYCÍ LIST SOUPISU PRACÍ</t>
  </si>
  <si>
    <t>Objekt:</t>
  </si>
  <si>
    <t>01 - Lapák štěrku v prostoru stávajícího nátoku do odlehčovací komory OK1C v areálu ČOV Karviná</t>
  </si>
  <si>
    <t>Soupis:</t>
  </si>
  <si>
    <t>001 - SO 01 Lapák štěrku</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</si>
  <si>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</si>
  <si>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</si>
  <si>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</si>
  <si>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</si>
  <si>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</si>
  <si>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</si>
  <si>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</si>
  <si>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</si>
  <si>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</si>
  <si>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</si>
  <si>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</si>
  <si>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</si>
  <si>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</si>
  <si>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</si>
  <si>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</si>
  <si>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767 - Konstrukce zámečnické</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</si>
  <si>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</si>
  <si>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</si>
  <si>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</si>
  <si>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</si>
  <si>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</si>
  <si>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</si>
  <si>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</si>
  <si>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</si>
  <si>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</si>
  <si>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</si>
  <si>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</si>
  <si>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</si>
  <si>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</si>
  <si>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</si>
  <si>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</si>
  <si>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</si>
  <si>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</si>
  <si>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</si>
  <si>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</si>
  <si>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</si>
  <si>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</si>
  <si>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</si>
  <si>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</si>
  <si>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2023 02</t>
  </si>
  <si>
    <t>4</t>
  </si>
  <si>
    <t>1002166733</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</si>
  <si>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</si>
  <si>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</si>
  <si>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P</t>
  </si>
  <si>
    <t>Poznámka k položce:_x000D_
viz TZ př.č. D.1.1.1 a v.č. D.1.1.2 až 7, situace C3</t>
  </si>
  <si>
    <t>VV</t>
  </si>
  <si>
    <t>113202111</t>
  </si>
  <si>
    <t>Vytrhání obrub krajníků obrubníků stojatých</t>
  </si>
  <si>
    <t>m</t>
  </si>
  <si>
    <t>-2120292201</t>
  </si>
  <si>
    <t>Vytrhání obrub  s vybouráním lože, s přemístěním hmot na skládku na vzdálenost do 3 m nebo s naložením na dopravní prostředek z krajníků nebo obrubníků stojatých</t>
  </si>
  <si>
    <t>3</t>
  </si>
  <si>
    <t>115,1-R</t>
  </si>
  <si>
    <t>Dodávka + montáž čerpací studny ocel. trouba DN 400, vč. pomocných zemních prací</t>
  </si>
  <si>
    <t>ks</t>
  </si>
  <si>
    <t>-1993317280</t>
  </si>
  <si>
    <t>115,2-R</t>
  </si>
  <si>
    <t xml:space="preserve">Náklady na sedimenatční nádrže 2x3m3 pro přečerpávání vody </t>
  </si>
  <si>
    <t>soubor</t>
  </si>
  <si>
    <t>297680070</t>
  </si>
  <si>
    <t>Náklady na sedimenatční nádrže 2x3m3 pro přečerpávání vody</t>
  </si>
  <si>
    <t>5</t>
  </si>
  <si>
    <t>115,3-R</t>
  </si>
  <si>
    <t xml:space="preserve">Naklady na provedení vrtané dočasné studny DN400 (vnější ocelová zárubnice D375x12mm  s vystrojením PVC-U zárubnící DN200 a obsypem mezikruží), vč. dodávky materiálů, vč. následného odstranění </t>
  </si>
  <si>
    <t>445933337</t>
  </si>
  <si>
    <t>Naklady na provedení vrtané dočasné studny DN400 (vnější ocelová zárubnice D375x12mm  s vystrojením PVC-U zárubnící DN200 a obsypem mezikruží), vč. dodávky materiálů, vč. následného odstranění</t>
  </si>
  <si>
    <t>Poznámka k položce:_x000D_
viz TZ př.č. D.1.1.1 a v.č. D.1.1.2 až 7, situace C3_x000D_
- vrtný průměr DN 375mm_x000D_
- do hloubky 3,0 m pod terénem se navrhuje  zárubnice PVC 200 plná, dále pak zárubnice PVC   200 perforovaná</t>
  </si>
  <si>
    <t>provedení dle výkresu D.1.1.7</t>
  </si>
  <si>
    <t>7*4</t>
  </si>
  <si>
    <t>6</t>
  </si>
  <si>
    <t>115,4-R</t>
  </si>
  <si>
    <t>Náklady na dočasnou ochrannou kosntrukci (retardér) potrubí nebo hadic v místě přechodu přes komunikaci, vč. následného odstranění</t>
  </si>
  <si>
    <t>kg</t>
  </si>
  <si>
    <t>822210636</t>
  </si>
  <si>
    <t>150</t>
  </si>
  <si>
    <t>7</t>
  </si>
  <si>
    <t>115001101</t>
  </si>
  <si>
    <t>Převedení vody potrubím DN do 100 s následným odstraněním</t>
  </si>
  <si>
    <t>-11282058</t>
  </si>
  <si>
    <t>hadice nebo potrubí DN65</t>
  </si>
  <si>
    <t>80</t>
  </si>
  <si>
    <t>8</t>
  </si>
  <si>
    <t>115101201</t>
  </si>
  <si>
    <t>Čerpání vody na dopravní výšku do 10 m průměrný přítok do 500 l/min</t>
  </si>
  <si>
    <t>hod</t>
  </si>
  <si>
    <t>1686435626</t>
  </si>
  <si>
    <t>Čerpání vody na dopravní výšku do 10 m s uvažovaným průměrným přítokem do 500 l/min</t>
  </si>
  <si>
    <t>Poznámka k položce:_x000D_
Převedení vody potrubím DN do 100 s následným odstraněním</t>
  </si>
  <si>
    <t>24*60</t>
  </si>
  <si>
    <t>9</t>
  </si>
  <si>
    <t>115101301</t>
  </si>
  <si>
    <t>Pohotovost čerpací soupravy pro dopravní výšku do 10 m přítok do 500 l/min</t>
  </si>
  <si>
    <t>den</t>
  </si>
  <si>
    <t>584031090</t>
  </si>
  <si>
    <t>Pohotovost záložní čerpací soupravy pro dopravní výšku do 10 m s uvažovaným průměrným přítokem do 500 l/min</t>
  </si>
  <si>
    <t>10</t>
  </si>
  <si>
    <t>131251103</t>
  </si>
  <si>
    <t>Hloubení jam nezapažených v hornině třídy těžitelnosti I skupiny 3 objem do 100 m3 strojně</t>
  </si>
  <si>
    <t>m3</t>
  </si>
  <si>
    <t>2047454057</t>
  </si>
  <si>
    <t>Hloubení nezapažených jam a zářezů strojně s urovnáním dna do předepsaného profilu a spádu v hornině třídy těžitelnosti I skupiny 3 přes 50 do 100 m3</t>
  </si>
  <si>
    <t>patky pro strojní těžení štěrku mimo výkopovou jámu</t>
  </si>
  <si>
    <t>2,65*1,9*1,6</t>
  </si>
  <si>
    <t>2*1,9*1,6</t>
  </si>
  <si>
    <t>Součet</t>
  </si>
  <si>
    <t>11</t>
  </si>
  <si>
    <t>131251205</t>
  </si>
  <si>
    <t>Hloubení jam zapažených v hornině třídy těžitelnosti I skupiny 3 objem do 1000 m3 strojně</t>
  </si>
  <si>
    <t>1270336699</t>
  </si>
  <si>
    <t>Hloubení zapažených jam a zářezů strojně s urovnáním dna do předepsaného profilu a spádu v hornině třídy těžitelnosti I skupiny 3 přes 500 do 1 000 m3</t>
  </si>
  <si>
    <t>7,45*8,55*4,65</t>
  </si>
  <si>
    <t>12</t>
  </si>
  <si>
    <t>151711111</t>
  </si>
  <si>
    <t>Osazení zápor ocelových dl do 8 m</t>
  </si>
  <si>
    <t>1695308053</t>
  </si>
  <si>
    <t>Osazení ocelových zápor pro pažení hloubených vykopávek  do předem provedených vrtů se zabetonováním spodního konce, s případným obsypem zápory pískem délky od 0 do 8 m</t>
  </si>
  <si>
    <t>13</t>
  </si>
  <si>
    <t>M</t>
  </si>
  <si>
    <t>13010722</t>
  </si>
  <si>
    <t>ocel profilová jakost S235JR (11 375) průřez I (IPN) 200</t>
  </si>
  <si>
    <t>t</t>
  </si>
  <si>
    <t>1806154585</t>
  </si>
  <si>
    <t>I200... 26,2kg/m</t>
  </si>
  <si>
    <t>14</t>
  </si>
  <si>
    <t>151711131</t>
  </si>
  <si>
    <t>Vytažení zápor ocelových dl do 8 m</t>
  </si>
  <si>
    <t>-297579464</t>
  </si>
  <si>
    <t>Vytažení ocelových zápor pro pažení délky od 0 do 8 m</t>
  </si>
  <si>
    <t>151721112</t>
  </si>
  <si>
    <t>Zřízení pažení do ocelových zápor hl výkopu do 10 m s jeho následným odstraněním</t>
  </si>
  <si>
    <t>-1930604575</t>
  </si>
  <si>
    <t>Pažení do ocelových zápor  bez ohledu na druh pažin, s odstraněním pažení, hloubky výkopu přes 4 do 10 m</t>
  </si>
  <si>
    <t>pažení dřevěnými fošnami</t>
  </si>
  <si>
    <t>2*(7,45+8,5)*4,65</t>
  </si>
  <si>
    <t>"odpočet plochy potrubí DN2000" -3,14*1*1*2</t>
  </si>
  <si>
    <t>16</t>
  </si>
  <si>
    <t>162651112</t>
  </si>
  <si>
    <t>Vodorovné přemístění přes 4 000 do 5000 m výkopku/sypaniny z horniny třídy těžitelnosti I skupiny 1 až 3 - zemina na mezideponii</t>
  </si>
  <si>
    <t>43621042</t>
  </si>
  <si>
    <t>Vodorovné přemístění výkopku nebo sypaniny po suchu na obvyklém dopravním prostředku, bez naložení výkopku, avšak se složením bez rozhrnutí z horniny třídy těžitelnosti I skupiny 1 až 3 na vzdálenost přes 4 000 do 5 000 m</t>
  </si>
  <si>
    <t>výkop jam</t>
  </si>
  <si>
    <t>296,193+14,136</t>
  </si>
  <si>
    <t>17</t>
  </si>
  <si>
    <t>162651112,1</t>
  </si>
  <si>
    <t>Vodorovné přemístění přes 4 000 do 5000 m výkopku/sypaniny z horniny třídy těžitelnosti I skupiny 1 až 3 - zemina zpět na stavbu</t>
  </si>
  <si>
    <t>144883681</t>
  </si>
  <si>
    <t>18</t>
  </si>
  <si>
    <t>162751117</t>
  </si>
  <si>
    <t>Vodorovné přemístění přes 9 000 do 10000 m výkopku/sypaniny z horniny třídy těžitelnosti I skupiny 1 až 3 - zemina na trvalou skládku</t>
  </si>
  <si>
    <t>1994510005</t>
  </si>
  <si>
    <t>Vodorovné přemístění výkopku nebo sypaniny po suchu na obvyklém dopravním prostředku, bez naložení výkopku, avšak se složením bez rozhrnutí z horniny třídy těžitelnosti I skupiny 1 až 3 na vzdálenost přes 9 000 do 10 000 m</t>
  </si>
  <si>
    <t>19</t>
  </si>
  <si>
    <t>167151111</t>
  </si>
  <si>
    <t>Nakládání výkopku z hornin třídy těžitelnosti I skupiny 1 až 3 přes 100 m3 - zemina zpět na stavbu</t>
  </si>
  <si>
    <t>1683881414</t>
  </si>
  <si>
    <t>Nakládání, skládání a překládání neulehlého výkopku nebo sypaniny strojně nakládání, množství přes 100 m3, z hornin třídy těžitelnosti I, skupiny 1 až 3</t>
  </si>
  <si>
    <t>viz zásyp</t>
  </si>
  <si>
    <t>116,616</t>
  </si>
  <si>
    <t>20</t>
  </si>
  <si>
    <t>167151111,1</t>
  </si>
  <si>
    <t>Nakládání výkopku z hornin třídy těžitelnosti I skupiny 1 až 3 přes 100 m3 - zemina na trvalou skládku</t>
  </si>
  <si>
    <t>97725901</t>
  </si>
  <si>
    <t>na mezideponii</t>
  </si>
  <si>
    <t>310,329</t>
  </si>
  <si>
    <t>zásyp</t>
  </si>
  <si>
    <t>-116,616</t>
  </si>
  <si>
    <t>171152501</t>
  </si>
  <si>
    <t>Zhutnění podloží z hornin soudržných nebo nesoudržných pod násypy</t>
  </si>
  <si>
    <t>-1556537675</t>
  </si>
  <si>
    <t>Zhutnění podloží pod násypy z rostlé horniny třídy těžitelnosti I a II, skupiny 1 až 4 z hornin soudružných a nesoudržných</t>
  </si>
  <si>
    <t>lapák štěrku</t>
  </si>
  <si>
    <t>7,45*7,55</t>
  </si>
  <si>
    <t>patky pro strojní těžení štěrku</t>
  </si>
  <si>
    <t>1,45*0,7</t>
  </si>
  <si>
    <t>0,8*0,7</t>
  </si>
  <si>
    <t>1*0,8*2</t>
  </si>
  <si>
    <t>22</t>
  </si>
  <si>
    <t>171201231</t>
  </si>
  <si>
    <t>Poplatek za uložení zeminy a kamení na recyklační skládce (skládkovné) kód odpadu 17 05 04</t>
  </si>
  <si>
    <t>484209025</t>
  </si>
  <si>
    <t>Poplatek za uložení stavebního odpadu na recyklační skládce (skládkovné) zeminy a kamení zatříděného do Katalogu odpadů pod kódem 17 05 04</t>
  </si>
  <si>
    <t>193,713*1,8 'Přepočtené koeficientem množství</t>
  </si>
  <si>
    <t>23</t>
  </si>
  <si>
    <t>174151101</t>
  </si>
  <si>
    <t>Zásyp jam, šachet rýh nebo kolem objektů sypaninou se zhutněním</t>
  </si>
  <si>
    <t>1420545592</t>
  </si>
  <si>
    <t>Zásyp sypaninou z jakékoliv horniny strojně s uložením výkopku ve vrstvách se zhutněním jam, šachet, rýh nebo kolem objektů v těchto vykopávkách</t>
  </si>
  <si>
    <t>"lapák, dle TZ" 105</t>
  </si>
  <si>
    <t>"výkop" 14,136</t>
  </si>
  <si>
    <t>-1,45*0,7*(1,5+0,1)</t>
  </si>
  <si>
    <t>-0,8*0,7*(1,5+0,1)</t>
  </si>
  <si>
    <t>Zakládání</t>
  </si>
  <si>
    <t>24</t>
  </si>
  <si>
    <t>212751104</t>
  </si>
  <si>
    <t>Trativod z drenážních trubek flexibilních PVC-U SN 4 perforace 360° včetně lože otevřený výkop DN 100 pro meliorace</t>
  </si>
  <si>
    <t>1811067087</t>
  </si>
  <si>
    <t>Trativody z drenážních a melioračních trubek pro meliorace, dočasné nebo odlehčovací drenáže se zřízením štěrkového lože pod trubky a s jejich obsypem v otevřeném výkopu trubka flexibilní PVC-U SN 4 celoperforovaná 360° DN 100</t>
  </si>
  <si>
    <t>2*(7,45+8,55)</t>
  </si>
  <si>
    <t>25</t>
  </si>
  <si>
    <t>226211213R</t>
  </si>
  <si>
    <t>Vrty velkoprofilové svislé zapažené D přes 250 do 400 mm hl od 0 do 10 m hornina III</t>
  </si>
  <si>
    <t>1829870129</t>
  </si>
  <si>
    <t>Velkoprofilové vrty náběrovým vrtáním svislé zapažené  ocelovými pažnicemi průměru přes 250 do 400 mm, v hl od 0 do 10 m v hornině tř. III</t>
  </si>
  <si>
    <t>6*26</t>
  </si>
  <si>
    <t>26</t>
  </si>
  <si>
    <t>227211111R</t>
  </si>
  <si>
    <t>Odpažení velkoprofilových vrtů průměru přes 200 do 400 mm</t>
  </si>
  <si>
    <t>1703252714</t>
  </si>
  <si>
    <t>Odpažení velkoprofilových vrtů průměru  přes 200 do 400 mm</t>
  </si>
  <si>
    <t>27</t>
  </si>
  <si>
    <t>271532212</t>
  </si>
  <si>
    <t>Podsyp pod základové konstrukce se zhutněním z hrubého kameniva frakce 16 až 32 mm</t>
  </si>
  <si>
    <t>1635959358</t>
  </si>
  <si>
    <t>Podsyp pod základové konstrukce se zhutněním a urovnáním povrchu z kameniva hrubého, frakce 16 - 32 mm</t>
  </si>
  <si>
    <t>"lapák stěrku" 7,45*8,55*0,15</t>
  </si>
  <si>
    <t>1,45*0,7*0,1</t>
  </si>
  <si>
    <t>0,8*0,7*0,1</t>
  </si>
  <si>
    <t>1*0,8*0,1*2</t>
  </si>
  <si>
    <t>28</t>
  </si>
  <si>
    <t>273313511</t>
  </si>
  <si>
    <t>Základové desky z betonu tř. C 12/15</t>
  </si>
  <si>
    <t>-1233920298</t>
  </si>
  <si>
    <t>Základy z betonu prostého desky z betonu kamenem neprokládaného tř. C 12/15</t>
  </si>
  <si>
    <t>plocha dle autocad, x1,5 na šikminy</t>
  </si>
  <si>
    <t>25,6*0,1*1,5</t>
  </si>
  <si>
    <t>29</t>
  </si>
  <si>
    <t>275313811</t>
  </si>
  <si>
    <t>Základové patky z betonu tř. C 25/30</t>
  </si>
  <si>
    <t>-451898659</t>
  </si>
  <si>
    <t>Základy z betonu prostého patky a bloky z betonu kamenem neprokládaného tř. C 25/30</t>
  </si>
  <si>
    <t>30</t>
  </si>
  <si>
    <t>275351121</t>
  </si>
  <si>
    <t>Zřízení bednění základových patek</t>
  </si>
  <si>
    <t>1363672420</t>
  </si>
  <si>
    <t>Bednění základů patek zřízení</t>
  </si>
  <si>
    <t>kalichy v patkách pro osazení technologie</t>
  </si>
  <si>
    <t>2*(0,1+0,1)*0,2*2</t>
  </si>
  <si>
    <t>2*(0,4+0,3)*0,95*2</t>
  </si>
  <si>
    <t>2*(0,4+0,6)*0,95*2</t>
  </si>
  <si>
    <t>31</t>
  </si>
  <si>
    <t>275351122</t>
  </si>
  <si>
    <t>Odstranění bednění základových patek</t>
  </si>
  <si>
    <t>-1698224124</t>
  </si>
  <si>
    <t>Bednění základů patek odstranění</t>
  </si>
  <si>
    <t>32</t>
  </si>
  <si>
    <t>292111111</t>
  </si>
  <si>
    <t>Montáž pomocné konstrukce ocelové podpůrné</t>
  </si>
  <si>
    <t>20828432</t>
  </si>
  <si>
    <t>Pomocná konstrukce pro zvláštní zakládání staveb  ocelová z terénu zřízení</t>
  </si>
  <si>
    <t>Dočasné podepření stávajícího přítokového potrubí</t>
  </si>
  <si>
    <t>"O1" 5,358</t>
  </si>
  <si>
    <t>"O4" 0,629</t>
  </si>
  <si>
    <t>33</t>
  </si>
  <si>
    <t>13010716</t>
  </si>
  <si>
    <t>ocel profilová jakost S235JR (11 375) průřez I (IPN) 140</t>
  </si>
  <si>
    <t>-2096823845</t>
  </si>
  <si>
    <t>34</t>
  </si>
  <si>
    <t>828350783</t>
  </si>
  <si>
    <t>35</t>
  </si>
  <si>
    <t>13011024</t>
  </si>
  <si>
    <t>ocel profilová jakost S235JR (11 375) průřez I (IPN) 500</t>
  </si>
  <si>
    <t>634799498</t>
  </si>
  <si>
    <t>5,358*1,1 'Přepočtené koeficientem množství</t>
  </si>
  <si>
    <t>36</t>
  </si>
  <si>
    <t>292111112R</t>
  </si>
  <si>
    <t>Demontáž pomocné konstrukce ocelové podpůrné, vč. odvozu a likvidace</t>
  </si>
  <si>
    <t>-1807094510</t>
  </si>
  <si>
    <t>Pomocná konstrukce pro zvláštní zakládání staveb  ocelová z terénu odstranění</t>
  </si>
  <si>
    <t>Svislé a kompletní konstrukce</t>
  </si>
  <si>
    <t>37</t>
  </si>
  <si>
    <t>380326243</t>
  </si>
  <si>
    <t>Kompletní konstrukce ČOV, nádrží nebo vodojemů ze ŽB mrazuvzdorného tř. C 30/37 XA2, XC3, XF3 tl přes 300 mm</t>
  </si>
  <si>
    <t>2093610532</t>
  </si>
  <si>
    <t>Kompletní konstrukce čistíren odpadních vod, nádrží, vodojemů, kanálů z betonu železového  bez výztuže a bednění pro prostředí s mrazovými cykly tř. C 30/37, tl. přes 300 mm</t>
  </si>
  <si>
    <t>plochy dle autocad</t>
  </si>
  <si>
    <t>do úrovně -2,950</t>
  </si>
  <si>
    <t>23,6*3,05-14,5*2,45</t>
  </si>
  <si>
    <t>stěny pro vanu</t>
  </si>
  <si>
    <t>3,6*4*1,6</t>
  </si>
  <si>
    <t>-2,45*3,25*1,6</t>
  </si>
  <si>
    <t>38</t>
  </si>
  <si>
    <t>380356231</t>
  </si>
  <si>
    <t>Bednění kompletních konstrukcí ČOV, nádrží nebo vodojemů neomítaných ploch rovinných zřízení</t>
  </si>
  <si>
    <t>-22104362</t>
  </si>
  <si>
    <t>Bednění kompletních konstrukcí čistíren odpadních vod, nádrží, vodojemů, kanálů  konstrukcí neomítaných z betonu prostého nebo železového ploch rovinných zřízení</t>
  </si>
  <si>
    <t>obvod dle autocad</t>
  </si>
  <si>
    <t>19,6*3,05</t>
  </si>
  <si>
    <t>15,1*2,45</t>
  </si>
  <si>
    <t>2*(3,6+4)*1,6</t>
  </si>
  <si>
    <t>2*(2,45+3,25)*1,6</t>
  </si>
  <si>
    <t>39</t>
  </si>
  <si>
    <t>380356232</t>
  </si>
  <si>
    <t>Bednění kompletních konstrukcí ČOV, nádrží nebo vodojemů neomítaných ploch rovinných odstranění</t>
  </si>
  <si>
    <t>-559773790</t>
  </si>
  <si>
    <t>Bednění kompletních konstrukcí čistíren odpadních vod, nádrží, vodojemů, kanálů  konstrukcí neomítaných z betonu prostého nebo železového ploch rovinných odstranění</t>
  </si>
  <si>
    <t>40</t>
  </si>
  <si>
    <t>380361006</t>
  </si>
  <si>
    <t>Výztuž kompletních konstrukcí ČOV, nádrží nebo vodojemů z betonářské oceli 10 505</t>
  </si>
  <si>
    <t>1291892467</t>
  </si>
  <si>
    <t>Výztuž kompletních konstrukcí čistíren odpadních vod, nádrží, vodojemů, kanálů  z oceli 10 505 (R) nebo BSt 500</t>
  </si>
  <si>
    <t>stupeň vyztužení 250kg/m3</t>
  </si>
  <si>
    <t>Komunikace pozemní</t>
  </si>
  <si>
    <t>41</t>
  </si>
  <si>
    <t>564851011</t>
  </si>
  <si>
    <t>Podklad ze štěrkodrtě ŠD plochy do 100 m2 tl 150 mm fr 8-12mm</t>
  </si>
  <si>
    <t>2127516964</t>
  </si>
  <si>
    <t>Podklad ze štěrkodrti ŠD s rozprostřením a zhutněním plochy jednotlivě do 100 m2, po zhutnění tl. 150 mm</t>
  </si>
  <si>
    <t>42</t>
  </si>
  <si>
    <t>596811220</t>
  </si>
  <si>
    <t>Kladení betonové dlažby komunikací pro pěší do lože z kameniva velikosti přes 0,09 do 0,25 m2 pl do 50 m2</t>
  </si>
  <si>
    <t>-824534463</t>
  </si>
  <si>
    <t>Kladení dlažby z betonových nebo kameninových dlaždic komunikací pro pěší s vyplněním spár a se smetením přebytečného materiálu na vzdálenost do 3 m s ložem z kameniva těženého tl. do 50 mm velikosti dlaždic přes 0,09 m2 do 0,25 m2, pro plochy do 50 m2</t>
  </si>
  <si>
    <t>5*7,5</t>
  </si>
  <si>
    <t>-23,6</t>
  </si>
  <si>
    <t>43</t>
  </si>
  <si>
    <t>59245601</t>
  </si>
  <si>
    <t>dlažba desková betonová 500x500x50mm přírodní</t>
  </si>
  <si>
    <t>108970610</t>
  </si>
  <si>
    <t>13,9*1,03 'Přepočtené koeficientem množství</t>
  </si>
  <si>
    <t>Trubní vedení</t>
  </si>
  <si>
    <t>44</t>
  </si>
  <si>
    <t>871495800R</t>
  </si>
  <si>
    <t>Odřezání a vybourání sklolaminátového potrubí D2000, vč. odvozu a likvidace</t>
  </si>
  <si>
    <t>992124536</t>
  </si>
  <si>
    <t xml:space="preserve">Odřezání a vybourání sklolaminátového potrubí D2000, vč. odvozu a likvidace
</t>
  </si>
  <si>
    <t>5,5</t>
  </si>
  <si>
    <t>45</t>
  </si>
  <si>
    <t>872,1-R</t>
  </si>
  <si>
    <t xml:space="preserve">Provedení vodotěsného utěsnění prostupu DN2000 pomocí výrobků stavební chemie (těsnící tmely, bobtnavé pásky, popř. segmentové těsnění), vč. přípravy styčné plochy potrubí epoxynátěrem s pískovým vsypem  </t>
  </si>
  <si>
    <t>-920173405</t>
  </si>
  <si>
    <t>Provedení vodotěsného utěsnění prostupu DN2000 pomocí výrobků stavební chemie (těsnící tmely, bobtnavé pásky, popř. segmentové těsnění), vč. přípravy styčné plochy potrubí epoxynátěrem s pískovým vsypem do čerstvě natřené hmoty</t>
  </si>
  <si>
    <t>Ostatní konstrukce a práce, bourání</t>
  </si>
  <si>
    <t>46</t>
  </si>
  <si>
    <t>910,1-R</t>
  </si>
  <si>
    <t>Dodávka + montáž samonosné tepelně izolační panely, vč. roštu z nerezových L-profilů</t>
  </si>
  <si>
    <t>-1576322291</t>
  </si>
  <si>
    <t>Dodávka + montáž samonosné tepelně izolační panely, vč. roštu z nerezových L-profilů
panely s hodnotou tepelného odporu min 4,0 m2/K/W. Tyto panely budou v letním období uloženy ve skladu a v zimním období se volně 
položí na jímku. Panely budou v jímce volně položeny na nerezové L-profily, které budou 
ukotveny po vnitřním obvodu stáčecí jímky</t>
  </si>
  <si>
    <t>4,5</t>
  </si>
  <si>
    <t>47</t>
  </si>
  <si>
    <t>919726122</t>
  </si>
  <si>
    <t>Geotextilie pro ochranu, separaci a filtraci netkaná měrná hm přes 200 do 300 g/m2</t>
  </si>
  <si>
    <t>-206382842</t>
  </si>
  <si>
    <t>Geotextilie netkaná pro ochranu, separaci nebo filtraci měrná hmotnost přes 200 do 300 g/m2</t>
  </si>
  <si>
    <t>7,45*8,55</t>
  </si>
  <si>
    <t>48</t>
  </si>
  <si>
    <t>953334212</t>
  </si>
  <si>
    <t>Bobtnavý pásek do pracovních spar betonových kcí akrylový 20 x 10 mm</t>
  </si>
  <si>
    <t>1754018111</t>
  </si>
  <si>
    <t>Bobtnavý pásek do pracovních spar betonových konstrukcí akrylový, rozměru 20 x 10 mm</t>
  </si>
  <si>
    <t>70</t>
  </si>
  <si>
    <t>49</t>
  </si>
  <si>
    <t>953334423</t>
  </si>
  <si>
    <t>Těsnící plech do pracovních spar betonových kcí s bitumenovým povrchem oboustranným š 160 mm</t>
  </si>
  <si>
    <t>267696969</t>
  </si>
  <si>
    <t>Těsnící plech do pracovních spar betonových konstrukcí horizontálních i vertikálních (podlaha - zeď, zeď - strop a technologických) délky do 2,5 m s nožičkou s bitumenovým povrchem oboustranným, šířky 160 mm</t>
  </si>
  <si>
    <t>997</t>
  </si>
  <si>
    <t>Přesun sutě</t>
  </si>
  <si>
    <t>50</t>
  </si>
  <si>
    <t>997221561</t>
  </si>
  <si>
    <t>Vodorovná doprava suti z kusových materiálů do 1 km</t>
  </si>
  <si>
    <t>-907411104</t>
  </si>
  <si>
    <t>Vodorovná doprava suti  bez naložení, ale se složením a s hrubým urovnáním z kusových materiálů, na vzdálenost do 1 km</t>
  </si>
  <si>
    <t>"beton. dlažba" 1,02</t>
  </si>
  <si>
    <t>"beton. obrubník" 0,82</t>
  </si>
  <si>
    <t>51</t>
  </si>
  <si>
    <t>997221569</t>
  </si>
  <si>
    <t>Příplatek ZKD 1 km u vodorovné dopravy suti z kusových materiálů</t>
  </si>
  <si>
    <t>-26273188</t>
  </si>
  <si>
    <t>Vodorovná doprava suti  bez naložení, ale se složením a s hrubým urovnáním Příplatek k ceně za každý další i započatý 1 km přes 1 km</t>
  </si>
  <si>
    <t>3,34*9 'Přepočtené koeficientem množství</t>
  </si>
  <si>
    <t>52</t>
  </si>
  <si>
    <t>997221611</t>
  </si>
  <si>
    <t>Nakládání suti na dopravní prostředky pro vodorovnou dopravu</t>
  </si>
  <si>
    <t>-1082152872</t>
  </si>
  <si>
    <t>Nakládání na dopravní prostředky  pro vodorovnou dopravu suti</t>
  </si>
  <si>
    <t>53</t>
  </si>
  <si>
    <t>997221861</t>
  </si>
  <si>
    <t>Poplatek za uložení stavebního odpadu na recyklační skládce (skládkovné) z prostého betonu pod kódem 17 01 01</t>
  </si>
  <si>
    <t>142124634</t>
  </si>
  <si>
    <t>Poplatek za uložení stavebního odpadu na recyklační skládce (skládkovné) z prostého betonu zatříděného do Katalogu odpadů pod kódem 17 01 01</t>
  </si>
  <si>
    <t>998</t>
  </si>
  <si>
    <t>Přesun hmot</t>
  </si>
  <si>
    <t>54</t>
  </si>
  <si>
    <t>998142251</t>
  </si>
  <si>
    <t>Přesun hmot pro nádrže, jímky, zásobníky a jámy betonové monolitické v do 25 m</t>
  </si>
  <si>
    <t>1953228137</t>
  </si>
  <si>
    <t>Přesun hmot pro nádrže, jímky, zásobníky a jámy pozemní mimo zemědělství  se svislou nosnou konstrukcí monolitickou betonovou tyčovou nebo plošnou vodorovná dopravní vzdálenost do 50 m výšky do 25 m</t>
  </si>
  <si>
    <t>PSV</t>
  </si>
  <si>
    <t>Práce a dodávky PSV</t>
  </si>
  <si>
    <t>767</t>
  </si>
  <si>
    <t>Konstrukce zámečnické</t>
  </si>
  <si>
    <t>55</t>
  </si>
  <si>
    <t>767,1-R</t>
  </si>
  <si>
    <t>Z1 - Dodávka + montáž nerez zábradlí, čtvercový profil 50x50x4mm, vč. kotvení a kotvícího materiálu</t>
  </si>
  <si>
    <t>-513032390</t>
  </si>
  <si>
    <t>délka 45m</t>
  </si>
  <si>
    <t>254</t>
  </si>
  <si>
    <t>56</t>
  </si>
  <si>
    <t>767,2-R</t>
  </si>
  <si>
    <t>Z2 - Dodávka + montáž nerez okapová lišta v150mm</t>
  </si>
  <si>
    <t>-632023402</t>
  </si>
  <si>
    <t>15,9</t>
  </si>
  <si>
    <t>57</t>
  </si>
  <si>
    <t>767,3-R</t>
  </si>
  <si>
    <t>Z3 - Dodávka + montáž ocelová vana, plech tl.6mm,  konstrukční oceli S235 s žárově pozinkovaným povrchem</t>
  </si>
  <si>
    <t>580152052</t>
  </si>
  <si>
    <t>989</t>
  </si>
  <si>
    <t>58</t>
  </si>
  <si>
    <t>767,4-R</t>
  </si>
  <si>
    <t>Z4 - Dodávka + montáž nerez zábradlí, čtvercový profil 50x50x4mm, vč. kotvení a kotvícího materiálu, odnímatelné</t>
  </si>
  <si>
    <t>-467155107</t>
  </si>
  <si>
    <t>délka 5,2m</t>
  </si>
  <si>
    <t>29,4</t>
  </si>
  <si>
    <t>59</t>
  </si>
  <si>
    <t>767,5-R</t>
  </si>
  <si>
    <t>Z5 - Dodávka + montáž nerez okapová lišta v150mm, odnímatelná</t>
  </si>
  <si>
    <t>918703344</t>
  </si>
  <si>
    <t>2,6</t>
  </si>
  <si>
    <t>Práce a dodávky M</t>
  </si>
  <si>
    <t>21-M</t>
  </si>
  <si>
    <t>Elektromontáže</t>
  </si>
  <si>
    <t>60</t>
  </si>
  <si>
    <t>210220021</t>
  </si>
  <si>
    <t>Montáž uzemňovacího vedení vodičů FeZn pomocí svorek v zemi páskou do 120 mm2 v průmyslové výstavbě</t>
  </si>
  <si>
    <t>64</t>
  </si>
  <si>
    <t>1545537890</t>
  </si>
  <si>
    <t>Montáž uzemňovacího vedení s upevněním, propojením a připojením pomocí svorek  v zemi s izolací spojů vodičů FeZn páskou průřezu do 120 mm2 v průmyslové výstavbě</t>
  </si>
  <si>
    <t>61</t>
  </si>
  <si>
    <t>35442062</t>
  </si>
  <si>
    <t>pás zemnící 30x4mm FeZn</t>
  </si>
  <si>
    <t>256</t>
  </si>
  <si>
    <t>907082476</t>
  </si>
  <si>
    <t>002 - SO 02 Obslužná zpevněná plocha</t>
  </si>
  <si>
    <t xml:space="preserve">    4 - Vodorovné konstrukce</t>
  </si>
  <si>
    <t xml:space="preserve">    748 - Elektromontáže - osvětlovací zařízení a svítidla</t>
  </si>
  <si>
    <t>112101104R</t>
  </si>
  <si>
    <t>Odstranění stromů listnatých průměru kmene přes 700 do 900 mm, vč. odvozu a likvidace</t>
  </si>
  <si>
    <t>kus</t>
  </si>
  <si>
    <t>-1195223925</t>
  </si>
  <si>
    <t>Odstranění stromů s odřezáním kmene a s odvětvením listnatých, průměru kmene přes 700 do 900 mm</t>
  </si>
  <si>
    <t>Poznámka k položce:_x000D_
viz TZ př.č. D.1.1.1. a v.č. D.1.2.1 a 2</t>
  </si>
  <si>
    <t>112251104</t>
  </si>
  <si>
    <t>Odstranění pařezů D přes 700 do 900 mm, vč. odovzu a likvidace</t>
  </si>
  <si>
    <t>1649667331</t>
  </si>
  <si>
    <t>Odstranění pařezů strojně s jejich vykopáním, vytrháním nebo odstřelením průměru přes 700 do 900 mm</t>
  </si>
  <si>
    <t>1915047996</t>
  </si>
  <si>
    <t>113203111</t>
  </si>
  <si>
    <t>Vytrhání obrub z dlažebních kostek</t>
  </si>
  <si>
    <t>-782030013</t>
  </si>
  <si>
    <t>Vytrhání obrub  s vybouráním lože, s přemístěním hmot na skládku na vzdálenost do 3 m nebo s naložením na dopravní prostředek z dlažebních kostek</t>
  </si>
  <si>
    <t>121151113</t>
  </si>
  <si>
    <t>Sejmutí ornice plochy do 500 m2 tl vrstvy do 200 mm strojně</t>
  </si>
  <si>
    <t>-284253269</t>
  </si>
  <si>
    <t>Sejmutí ornice strojně při souvislé ploše přes 100 do 500 m2, tl. vrstvy do 200 mm</t>
  </si>
  <si>
    <t>Poznámka k položce:_x000D_
viz TZ př.č. D.1.1.1. a v.č. D.1.2.1 a 2_x000D_
 - ornice bude odvezena na mezideponii a ponechána investorovi k další potřebě</t>
  </si>
  <si>
    <t>195</t>
  </si>
  <si>
    <t>122251104</t>
  </si>
  <si>
    <t>Odkopávky a prokopávky nezapažené v hornině třídy těžitelnosti I skupiny 3 objem do 500 m3 strojně</t>
  </si>
  <si>
    <t>-2132802914</t>
  </si>
  <si>
    <t>Odkopávky a prokopávky nezapažené strojně v hornině třídy těžitelnosti I skupiny 3 přes 100 do 500 m3</t>
  </si>
  <si>
    <t>195*0,4</t>
  </si>
  <si>
    <t>162351103</t>
  </si>
  <si>
    <t>Vodorovné přemístění přes 50 do 500 m výkopku/sypaniny z horniny třídy těžitelnosti I skupiny 1 až 3 - ornice na mezideponii</t>
  </si>
  <si>
    <t>758386638</t>
  </si>
  <si>
    <t>Vodorovné přemístění výkopku nebo sypaniny po suchu na obvyklém dopravním prostředku, bez naložení výkopku, avšak se složením bez rozhrnutí z horniny třídy těžitelnosti I skupiny 1 až 3 na vzdálenost přes 50 do 500 m</t>
  </si>
  <si>
    <t>195*0,1</t>
  </si>
  <si>
    <t>748350883</t>
  </si>
  <si>
    <t>odkopávky</t>
  </si>
  <si>
    <t>78</t>
  </si>
  <si>
    <t>Nakládání výkopku z hornin třídy těžitelnosti I skupiny 1 až 3 přes 100 m3 - ornice zpět na stavbu</t>
  </si>
  <si>
    <t>1941431730</t>
  </si>
  <si>
    <t>5*0,1</t>
  </si>
  <si>
    <t>336458131</t>
  </si>
  <si>
    <t>1617537020</t>
  </si>
  <si>
    <t>78*1,8 'Přepočtené koeficientem množství</t>
  </si>
  <si>
    <t>175111101</t>
  </si>
  <si>
    <t>Obsypání potrubí ručně sypaninou bez prohození, uloženou do 3 m</t>
  </si>
  <si>
    <t>-858821442</t>
  </si>
  <si>
    <t>Obsypání potrubí ručně sypaninou z vhodných hornin třídy těžitelnosti I a II, skupiny 1 až 4 nebo materiálem připraveným podél výkopu ve vzdálenosti do 3 m od jeho kraje pro jakoukoliv hloubku výkopu a míru zhutnění bez prohození sypaniny</t>
  </si>
  <si>
    <t>"přípojka UV" 3*1,1*0,45</t>
  </si>
  <si>
    <t>58337303</t>
  </si>
  <si>
    <t>štěrkopísek frakce 0/8</t>
  </si>
  <si>
    <t>-77379587</t>
  </si>
  <si>
    <t>1,485*2 'Přepočtené koeficientem množství</t>
  </si>
  <si>
    <t>181,1-R</t>
  </si>
  <si>
    <t>Zatravnění a ohumusování, vč. zálivky vodou a dodávky materiálů</t>
  </si>
  <si>
    <t>55008066</t>
  </si>
  <si>
    <t>181351003</t>
  </si>
  <si>
    <t>Rozprostření ornice tl vrstvy do 200 mm pl do 100 m2 v rovině nebo ve svahu do 1:5 strojně</t>
  </si>
  <si>
    <t>-928445061</t>
  </si>
  <si>
    <t>Rozprostření a urovnání ornice v rovině nebo ve svahu sklonu do 1:5 strojně při souvislé ploše do 100 m2, tl. vrstvy do 200 mm</t>
  </si>
  <si>
    <t>185,1-R</t>
  </si>
  <si>
    <t>Výsadba stromku Javor klen (Acer pseudoplatanus) s balem, min obvod kmene 10-12cm ve výšce 1m nad zemí, vč. vyhloubení jamky s výměnou půdy, vč. rozepření dřevěnými kůly, ohumusování, zálivky vodou, ochranou kmene proti okusu,, vč. dodávky materiálů</t>
  </si>
  <si>
    <t>-1372665079</t>
  </si>
  <si>
    <t>Výsadba stromku Javor klen (Acer pseudoplatanus) s balem, min obvod kmene 10-12cm ve výšce 1m nad zemí, vč. vyhloubení jamky s výměnou půdy, vč. rozepření dřevěnými kůly, ohumusování a přihnojení, zálivky vodou, ochranou kmene proti okusu, vč. dodávky materiálů</t>
  </si>
  <si>
    <t>Vodorovné konstrukce</t>
  </si>
  <si>
    <t>451573111</t>
  </si>
  <si>
    <t>Lože pod potrubí otevřený výkop ze štěrkopísku</t>
  </si>
  <si>
    <t>1068652227</t>
  </si>
  <si>
    <t>Lože pod potrubí, stoky a drobné objekty v otevřeném výkopu z písku a štěrkopísku do 63 mm</t>
  </si>
  <si>
    <t>"UV" 1*1*0,1</t>
  </si>
  <si>
    <t>452311141</t>
  </si>
  <si>
    <t>Podkladní desky z betonu prostého tř. C 16/20 otevřený výkop</t>
  </si>
  <si>
    <t>1033412622</t>
  </si>
  <si>
    <t>Podkladní a zajišťovací konstrukce z betonu prostého v otevřeném výkopu desky pod potrubí, stoky a drobné objekty z betonu tř. C 16/20</t>
  </si>
  <si>
    <t>"UV" 1*1*0,15</t>
  </si>
  <si>
    <t>452312131</t>
  </si>
  <si>
    <t>Sedlové lože z betonu prostého tř. C 12/15 otevřený výkop</t>
  </si>
  <si>
    <t>971148836</t>
  </si>
  <si>
    <t>Podkladní a zajišťovací konstrukce z betonu prostého v otevřeném výkopu sedlové lože pod potrubí z betonu tř. C 12/15</t>
  </si>
  <si>
    <t>"přípojka UV" 3*1,1*0,12</t>
  </si>
  <si>
    <t>564261011</t>
  </si>
  <si>
    <t>Podklad nebo podsyp ze štěrkopísku ŠP plochy do 100 m2 tl 200 mm fr 0-32mm</t>
  </si>
  <si>
    <t>-691453369</t>
  </si>
  <si>
    <t>Podklad nebo podsyp ze štěrkopísku ŠP s rozprostřením, vlhčením a zhutněním plochy jednotlivě do 100 m2, po zhutnění tl. 200 mm</t>
  </si>
  <si>
    <t>564861014</t>
  </si>
  <si>
    <t>Podklad ze štěrkodrtě ŠD plochy do 100 m2 tl 230 mm fr 0-63mm</t>
  </si>
  <si>
    <t>1599324965</t>
  </si>
  <si>
    <t>Podklad ze štěrkodrti ŠD s rozprostřením a zhutněním plochy jednotlivě do 100 m2, po zhutnění tl. 230 mm</t>
  </si>
  <si>
    <t>565165111</t>
  </si>
  <si>
    <t>Asfaltový beton vrstva podkladní ACP 16 (obalované kamenivo OKS) tl 80 mm š do 3 m</t>
  </si>
  <si>
    <t>-1100370745</t>
  </si>
  <si>
    <t>Asfaltový beton vrstva podkladní ACP 16 (obalované kamenivo střednězrnné - OKS)  s rozprostřením a zhutněním v pruhu šířky přes 1,5 do 3 m, po zhutnění tl. 80 mm</t>
  </si>
  <si>
    <t>573211112</t>
  </si>
  <si>
    <t>Postřik živičný spojovací z asfaltu v množství 0,70 kg/m2</t>
  </si>
  <si>
    <t>-833593244</t>
  </si>
  <si>
    <t>Postřik spojovací PS bez posypu kamenivem z asfaltu silničního, v množství 0,70 kg/m2</t>
  </si>
  <si>
    <t>577134131</t>
  </si>
  <si>
    <t>Asfaltový beton vrstva obrusná ACO 11 (ABS) tř. I tl 40 mm š do 3 m z modifikovaného asfaltu</t>
  </si>
  <si>
    <t>-1027652762</t>
  </si>
  <si>
    <t>Asfaltový beton vrstva obrusná ACO 11 (ABS)  s rozprostřením a se zhutněním z modifikovaného asfaltu v pruhu šířky přes do 1,5 do 3 m, po zhutnění tl. 40 mm</t>
  </si>
  <si>
    <t>"dle TZ" 195</t>
  </si>
  <si>
    <t>831312121</t>
  </si>
  <si>
    <t>Montáž potrubí z trub kameninových hrdlových s integrovaným těsněním výkop sklon do 20 % DN 150</t>
  </si>
  <si>
    <t>-1446004777</t>
  </si>
  <si>
    <t>Montáž potrubí z trub kameninových  hrdlových s integrovaným těsněním v otevřeném výkopu ve sklonu do 20 % DN 150</t>
  </si>
  <si>
    <t>výkop pro přípojku UV a samotnou UV je v rámci stavení jámy lapáku štěrku viz SO01</t>
  </si>
  <si>
    <t>"přípojka UV" 3</t>
  </si>
  <si>
    <t>59710675</t>
  </si>
  <si>
    <t>trouba kameninová glazovaná DN 150 dl 1,50m spojovací systém F</t>
  </si>
  <si>
    <t>784700797</t>
  </si>
  <si>
    <t>3*1,015 'Přepočtené koeficientem množství</t>
  </si>
  <si>
    <t>837312221</t>
  </si>
  <si>
    <t>Montáž kameninových tvarovek jednoosých s integrovaným těsněním otevřený výkop DN 150</t>
  </si>
  <si>
    <t>617813149</t>
  </si>
  <si>
    <t>Montáž kameninových tvarovek na potrubí z trub kameninových  v otevřeném výkopu s integrovaným těsněním jednoosých DN 150</t>
  </si>
  <si>
    <t>"přípojka UV" 2</t>
  </si>
  <si>
    <t>59710964</t>
  </si>
  <si>
    <t>koleno kameninové glazované DN 150 30° spojovací systém F</t>
  </si>
  <si>
    <t>1336016123</t>
  </si>
  <si>
    <t>2*1,015 'Přepočtené koeficientem množství</t>
  </si>
  <si>
    <t>895,1-R</t>
  </si>
  <si>
    <t>Dodávka + montáž uliční prefabrikovaná vpusť DN450, s kalovým košem a kalníkem, vč. litinové mříže s rámem</t>
  </si>
  <si>
    <t>-1498222542</t>
  </si>
  <si>
    <t>Dodávka + montáž uliční prefabrikovaná vpusť DN450, s kalovým košem a klaníkem, vč. litinové mříže s rámem</t>
  </si>
  <si>
    <t>Poznámka k položce:_x000D_
viz TZ př.č. D.1.1.1. a v.č. D.1.2.1 a 2_x000D_
rám litinové vpusti a vyrovnávací prstence budou osazeny na maltu na _x000D_
cementové bázi. Litinová mříž bude opatřena pryžovou podložkou</t>
  </si>
  <si>
    <t>916111122</t>
  </si>
  <si>
    <t>Osazení obruby z drobných kostek bez boční opěry do lože z betonu prostého</t>
  </si>
  <si>
    <t>-96118708</t>
  </si>
  <si>
    <t>Osazení silniční obruby z dlažebních kostek v jedné řadě  s ložem tl. přes 50 do 100 mm, s vyplněním a zatřením spár cementovou maltou z drobných kostek bez boční opěry, do lože z betonu prostého</t>
  </si>
  <si>
    <t>120</t>
  </si>
  <si>
    <t>58381007</t>
  </si>
  <si>
    <t>kostka štípaná dlažební žula drobná 8/10</t>
  </si>
  <si>
    <t>1043576734</t>
  </si>
  <si>
    <t>120*0,105 'Přepočtené koeficientem množství</t>
  </si>
  <si>
    <t>916131113</t>
  </si>
  <si>
    <t>Osazení silničního obrubníku betonového ležatého s boční opěrou do lože z betonu prostého</t>
  </si>
  <si>
    <t>2096354649</t>
  </si>
  <si>
    <t>Osazení silničního obrubníku betonového se zřízením lože, s vyplněním a zatřením spár cementovou maltou ležatého s boční opěrou z betonu prostého, do lože z betonu prostého</t>
  </si>
  <si>
    <t>59217034</t>
  </si>
  <si>
    <t>obrubník betonový silniční 1000x150x300mm</t>
  </si>
  <si>
    <t>552333601</t>
  </si>
  <si>
    <t>120*1,05 'Přepočtené koeficientem množství</t>
  </si>
  <si>
    <t>919122121</t>
  </si>
  <si>
    <t>Těsnění spár zálivkou za tepla pro komůrky š 15 mm hl 25 mm s těsnicím profilem</t>
  </si>
  <si>
    <t>-945186136</t>
  </si>
  <si>
    <t>Utěsnění dilatačních spár zálivkou za tepla  v cementobetonovém nebo živičném krytu včetně adhezního nátěru s těsnicím profilem pod zálivkou, pro komůrky šířky 15 mm, hloubky 25 mm</t>
  </si>
  <si>
    <t>pro na pojení na stávající asfaltové plochy</t>
  </si>
  <si>
    <t>977151127</t>
  </si>
  <si>
    <t>Jádrové vrty diamantovými korunkami do stavebních materiálů D přes 225 do 250 mm</t>
  </si>
  <si>
    <t>1281841235</t>
  </si>
  <si>
    <t>Jádrové vrty diamantovými korunkami do stavebních materiálů (železobetonu, betonu, cihel, obkladů, dlažeb, kamene) průměru přes 225 do 250 mm</t>
  </si>
  <si>
    <t>"přípojka UV" 0,6*1</t>
  </si>
  <si>
    <t>978,1-R</t>
  </si>
  <si>
    <t>Dodávka + montáž segmentového těsnění pro utěsnění otvoru DN250mm po osazení potrubí KT DN150</t>
  </si>
  <si>
    <t>2100120924</t>
  </si>
  <si>
    <t>"přípojka UV" 1</t>
  </si>
  <si>
    <t>1911101587</t>
  </si>
  <si>
    <t>"přídlažba" 0,575</t>
  </si>
  <si>
    <t>"beton. obrubník" 1,025</t>
  </si>
  <si>
    <t>"jádrový vrt" 0,066</t>
  </si>
  <si>
    <t>1241021075</t>
  </si>
  <si>
    <t>1,666*9 'Přepočtené koeficientem množství</t>
  </si>
  <si>
    <t>1754425512</t>
  </si>
  <si>
    <t>-1901574702</t>
  </si>
  <si>
    <t>997221873</t>
  </si>
  <si>
    <t>638097383</t>
  </si>
  <si>
    <t>998225111</t>
  </si>
  <si>
    <t>Přesun hmot pro pozemní komunikace s krytem z kamene, monolitickým betonovým nebo živičným</t>
  </si>
  <si>
    <t>1070224926</t>
  </si>
  <si>
    <t>Přesun hmot pro komunikace s krytem z kameniva, monolitickým betonovým nebo živičným  dopravní vzdálenost do 200 m jakékoliv délky objektu</t>
  </si>
  <si>
    <t>748</t>
  </si>
  <si>
    <t>Elektromontáže - osvětlovací zařízení a svítidla</t>
  </si>
  <si>
    <t>748,1-R</t>
  </si>
  <si>
    <t>Demontáž lampy osbětlení areálu, vč. stožáru a základu, vč. odpojení, vč. nákladů na uskladnění</t>
  </si>
  <si>
    <t>kpl</t>
  </si>
  <si>
    <t>-784087571</t>
  </si>
  <si>
    <t>748,2-R</t>
  </si>
  <si>
    <t>Zpětná montáž lampy osvětlení areálu, vč. stožáru a základu, vč. odpojení, vč. zapojení do soustavy</t>
  </si>
  <si>
    <t>-1124661430</t>
  </si>
  <si>
    <t>003 - SO 03 Oplocení</t>
  </si>
  <si>
    <t>131111323</t>
  </si>
  <si>
    <t>Vrtání jamek pro plotové sloupky D přes 200 do 300 mm ručně s mechanickým vrtákem</t>
  </si>
  <si>
    <t>-488261281</t>
  </si>
  <si>
    <t>Vrtání jamek ručně mechanickým vrtákem průměru přes 200 do 300 mm</t>
  </si>
  <si>
    <t>Poznámka k položce:_x000D_
viz TZ př.č. D.1.1.1 a v.č. D.1.3.1, situace C3</t>
  </si>
  <si>
    <t>"sloupek " 0,8*15</t>
  </si>
  <si>
    <t>"vzpěra" 0,8*8</t>
  </si>
  <si>
    <t>Vodorovné přemístění přes 9 000 do 10000 m výkopku/sypaniny z horniny třídy těžitelnosti I skupiny 1 až 3 - přebytečná zemina na trvalou skládku</t>
  </si>
  <si>
    <t>-857570013</t>
  </si>
  <si>
    <t>Poznámka k položce:_x000D_
odvoz na místo určené investorem, na základě dohody se zemědělským podnikatelem v okolí.</t>
  </si>
  <si>
    <t>3,14*0,15*0,15*0,8*(15+8)</t>
  </si>
  <si>
    <t>167111101</t>
  </si>
  <si>
    <t>Nakládání výkopku z hornin třídy těžitelnosti I skupiny 1 až 3 ručně</t>
  </si>
  <si>
    <t>1676950741</t>
  </si>
  <si>
    <t>Nakládání, skládání a překládání neulehlého výkopku nebo sypaniny ručně nakládání, z hornin třídy těžitelnosti I, skupiny 1 až 3</t>
  </si>
  <si>
    <t>-241592719</t>
  </si>
  <si>
    <t>1,3*1,8 'Přepočtené koeficientem množství</t>
  </si>
  <si>
    <t>338121123</t>
  </si>
  <si>
    <t>Osazování sloupků a vzpěr betonových nebo ŽB plotových zabetonováním patky o obj do 0,15 m3</t>
  </si>
  <si>
    <t>-137309247</t>
  </si>
  <si>
    <t>Osazování sloupků a vzpěr plotových železobetonových se zabetonováním patky, o objemu do 0,15 m3</t>
  </si>
  <si>
    <t>"sloupek" 15</t>
  </si>
  <si>
    <t>"vzpěra" 8</t>
  </si>
  <si>
    <t>592,1-R</t>
  </si>
  <si>
    <t>sloupek betonový plotový 180x150x2800mm</t>
  </si>
  <si>
    <t>1193362838</t>
  </si>
  <si>
    <t>592,2-R</t>
  </si>
  <si>
    <t>vzpěra betonová plotová 150x150x2150mm</t>
  </si>
  <si>
    <t>2087030492</t>
  </si>
  <si>
    <t>348401130</t>
  </si>
  <si>
    <t>Montáž oplocení ze strojového pletiva s napínacími dráty v přes 1,6 do 2,0 m</t>
  </si>
  <si>
    <t>-353742562</t>
  </si>
  <si>
    <t>Montáž oplocení z pletiva strojového s napínacími dráty přes 1,6 do 2,0 m</t>
  </si>
  <si>
    <t>31327514</t>
  </si>
  <si>
    <t>pletivo drátěné plastifikované se čtvercovými oky 55/2,5mm v 1800mm</t>
  </si>
  <si>
    <t>-473458149</t>
  </si>
  <si>
    <t>48*1,05 'Přepočtené koeficientem množství</t>
  </si>
  <si>
    <t>348401320</t>
  </si>
  <si>
    <t>Rozvinutí, montáž a napnutí ostnatého drátu</t>
  </si>
  <si>
    <t>1679209106</t>
  </si>
  <si>
    <t>Montáž oplocení z pletiva rozvinutí, uchycení a napnutí drátu ostnatého</t>
  </si>
  <si>
    <t>144</t>
  </si>
  <si>
    <t>31478002</t>
  </si>
  <si>
    <t xml:space="preserve">drát ostnatý </t>
  </si>
  <si>
    <t>-909795082</t>
  </si>
  <si>
    <t>144*1,05 'Přepočtené koeficientem množství</t>
  </si>
  <si>
    <t>348401350</t>
  </si>
  <si>
    <t>Rozvinutí, montáž a napnutí napínacího drátu na oplocení</t>
  </si>
  <si>
    <t>564580555</t>
  </si>
  <si>
    <t>Montáž oplocení z pletiva rozvinutí, uchycení a napnutí drátu napínacího</t>
  </si>
  <si>
    <t>15619100</t>
  </si>
  <si>
    <t>drát poplastovaný kruhový napínací 2,5/3,5mm</t>
  </si>
  <si>
    <t>1556659247</t>
  </si>
  <si>
    <t>916331112</t>
  </si>
  <si>
    <t>Osazení zahradního obrubníku betonového do lože z betonu s boční opěrou</t>
  </si>
  <si>
    <t>250579485</t>
  </si>
  <si>
    <t>Osazení zahradního obrubníku betonového s ložem tl. od 50 do 100 mm z betonu prostého tř. C 12/15 s boční opěrou z betonu prostého tř. C 12/15</t>
  </si>
  <si>
    <t>59217002</t>
  </si>
  <si>
    <t>obrubník betonový zahradní šedý 1000x50x200mm</t>
  </si>
  <si>
    <t>-835328000</t>
  </si>
  <si>
    <t>945,1-R</t>
  </si>
  <si>
    <t>Demontáž stávajícího oplocení z drátěného pletiva do betonových sloupků o výšce 2,00 m, vč. odvozu a likvidace</t>
  </si>
  <si>
    <t>448480202</t>
  </si>
  <si>
    <t>998232131</t>
  </si>
  <si>
    <t>Přesun hmot pro oplocení z betonu monolitického v do 3 m</t>
  </si>
  <si>
    <t>1768299072</t>
  </si>
  <si>
    <t>Přesun hmot pro oplocení  se svislou nosnou konstrukcí monolitickou betonovou tyčovou nebo plošnou vodorovná dopravní vzdálenost do 50 m, pro oplocení výšky do 3 m</t>
  </si>
  <si>
    <t>004 - PS 01 Strojně-technologická část</t>
  </si>
  <si>
    <t xml:space="preserve">    D1 - A. Stroje a zařízení:</t>
  </si>
  <si>
    <t xml:space="preserve">    D2 - B. Armatury a potrubí:</t>
  </si>
  <si>
    <t xml:space="preserve">    D3 - C.  Ostatní</t>
  </si>
  <si>
    <t>D1</t>
  </si>
  <si>
    <t>A. Stroje a zařízení:</t>
  </si>
  <si>
    <t>Pol1</t>
  </si>
  <si>
    <t>Zařízení pro strojní těžení štěrku a písku - dodávka a montáž</t>
  </si>
  <si>
    <t>Pol2</t>
  </si>
  <si>
    <t>Pol3</t>
  </si>
  <si>
    <t>Injekční tyč - dodávka a montáž</t>
  </si>
  <si>
    <t>Injekční tyč pro cyklické rozviřování usazenin na dně lapáku štěrku, sestávající z nerezové trubky DN 20 (ø25x2) o délce 5,4 m, trysky a napojovací hadice; materiálové provedení - nerez 1.4301</t>
  </si>
  <si>
    <t>D2</t>
  </si>
  <si>
    <t>B. Armatury a potrubí:</t>
  </si>
  <si>
    <t>Pol4</t>
  </si>
  <si>
    <t>Plnoprůtočný nerezový kulový kohout DN 32 - dodávka a montáž</t>
  </si>
  <si>
    <t>Plnoprůtočný nerezový kulový kohout DN 32, PN 10,  dálkové ruční ovládání – prodlužovací tyč o délce ca 1700 mm a T-klíč, médium – tlakový vzduch; materiál koule a hřídele - nerez 1.4301, sedlo a ucpávka PTFE</t>
  </si>
  <si>
    <t>Pol5</t>
  </si>
  <si>
    <t>Nerezová trubka DN 50 - dodávka a montáž</t>
  </si>
  <si>
    <t>bm</t>
  </si>
  <si>
    <t xml:space="preserve">Nerezová trubka DN 50 svařovaná metrická, ø 54 x 2, mat. – nerezová ocel DIN 1.4301 </t>
  </si>
  <si>
    <t>Pol12</t>
  </si>
  <si>
    <t>Nerezová trubka DN 32 - dodávka a montáž</t>
  </si>
  <si>
    <t>719112108</t>
  </si>
  <si>
    <t>Nerezová trubka DN 32, mat. – nerezová ocel DIN 1.4301</t>
  </si>
  <si>
    <t>Pol6</t>
  </si>
  <si>
    <t>Koleno 90°, DN 50 - dodávka a montáž</t>
  </si>
  <si>
    <t>Koleno 90°, DN 50, ø 54 x 2, mat. – nerezová ocel DIN 1.4301</t>
  </si>
  <si>
    <t>Pol7</t>
  </si>
  <si>
    <t>Koleno 90°, DN 32 - dodávka a montáž</t>
  </si>
  <si>
    <t xml:space="preserve">Koleno 90°, DN 32, mat. – nerezová ocel DIN 1.4301
</t>
  </si>
  <si>
    <t>Pol13</t>
  </si>
  <si>
    <t>Kotvení pro potrubí DN 50 - dodávka a montáž</t>
  </si>
  <si>
    <t>-557558350</t>
  </si>
  <si>
    <t>Systémový kotevní prvek pro vertikální nerezové potrubí DN 50, vzdálenost osy potrubí od stěny 100 mm, včetně kotev; mat. – nerezová ocel DIN 1.4301</t>
  </si>
  <si>
    <t>D3</t>
  </si>
  <si>
    <t>C.  Ostatní</t>
  </si>
  <si>
    <t>Pol8</t>
  </si>
  <si>
    <t>Tlakové zkoušky</t>
  </si>
  <si>
    <t>Tlakové zkoušky trasy tlakového vzduchu DN 50</t>
  </si>
  <si>
    <t>Pol9</t>
  </si>
  <si>
    <t>Individuální zkoušky</t>
  </si>
  <si>
    <t>Individuální zkoušky zkoušky strojních zařízení</t>
  </si>
  <si>
    <t>Pol10</t>
  </si>
  <si>
    <t>Komplexní vyzkoušení</t>
  </si>
  <si>
    <t>Komplexní vyzkoušení zařízení provozních souborů PS 01 a PS 02. Rozsah zkoušek musí být takový, aby prověřil správnou funkčnost zařízení, spolehlivost automatiky, signalizace, dálkového ovládání, včetně reakce systému na uměle vyvolané poruchy. Dobu trvání možno dohodnout definitivně ve smlouvě. Program přípravy a vlastního komplexního vyzkoušení předloží dodavatel v návrhu.</t>
  </si>
  <si>
    <t>Pol11</t>
  </si>
  <si>
    <t>Kompletační činnost dodavatele</t>
  </si>
  <si>
    <t>005 - PS 02 Elektrotechnologická část a MaR</t>
  </si>
  <si>
    <t xml:space="preserve">      D2 - Rozváděč RMS11 - doplnění pole 2.2</t>
  </si>
  <si>
    <t xml:space="preserve">      D4 - Rozváděč napájení lapáku štěrku RLS1</t>
  </si>
  <si>
    <t xml:space="preserve">      D9 - Elektromontáže</t>
  </si>
  <si>
    <t xml:space="preserve">      D10 - Služby</t>
  </si>
  <si>
    <t>Rozváděč RMS11 - doplnění pole 2.2</t>
  </si>
  <si>
    <t>Pol14</t>
  </si>
  <si>
    <t>LTN-6B-1 Jistič</t>
  </si>
  <si>
    <t>Ks</t>
  </si>
  <si>
    <t>Pol15</t>
  </si>
  <si>
    <t>LTN-40B-3 Jistič</t>
  </si>
  <si>
    <t>Pol16</t>
  </si>
  <si>
    <t>GZ1E06 Motorový jistič 1...1,6A</t>
  </si>
  <si>
    <t>Pol17</t>
  </si>
  <si>
    <t>LC1D09P7 Stykač 9A 3P 1Z+1V 230V st</t>
  </si>
  <si>
    <t>Pol18</t>
  </si>
  <si>
    <t>TER-7 termostat pro kontrolu teploty vinutí motoru, AC/DC 24-240V</t>
  </si>
  <si>
    <t>Pol19</t>
  </si>
  <si>
    <t>XT484T30-- Relé XT 2P/8A, 230VAC+LED, 5mm</t>
  </si>
  <si>
    <t>Pol20</t>
  </si>
  <si>
    <t>XT484LC4-- Relé XT 2P/8A, 24VDC+LED, 5mm</t>
  </si>
  <si>
    <t>Pol21</t>
  </si>
  <si>
    <t>YRT78626-- Patice RT, šroub.vývody, 5mm</t>
  </si>
  <si>
    <t>Pol22</t>
  </si>
  <si>
    <t>YRT16040-- Štítek pro RT</t>
  </si>
  <si>
    <t>Pol23</t>
  </si>
  <si>
    <t>XB5AD33 Ovládač otočný - 3 pev. polohy, 2 Z - černý</t>
  </si>
  <si>
    <t>Pol24</t>
  </si>
  <si>
    <t>ZBE101 Pomocné kontakty</t>
  </si>
  <si>
    <t>Pol25</t>
  </si>
  <si>
    <t>XB5AVM1 Signálka s LED, 230.....240V, bílá</t>
  </si>
  <si>
    <t>Pol26</t>
  </si>
  <si>
    <t>XB5AVM5 Signálka s LED, 230.....240V, žlutá</t>
  </si>
  <si>
    <t>Pol27</t>
  </si>
  <si>
    <t>RSA 2,5A Řadová svornice</t>
  </si>
  <si>
    <t>Pol28</t>
  </si>
  <si>
    <t>RSA 6 A Řadová svornice</t>
  </si>
  <si>
    <t>Pol29</t>
  </si>
  <si>
    <t>RSA PE 2,5 A Řadová svornice</t>
  </si>
  <si>
    <t>Pol30</t>
  </si>
  <si>
    <t>RSA PE 6 A Řadová svornice</t>
  </si>
  <si>
    <t>Pol31</t>
  </si>
  <si>
    <t>H07V-K 1.5 mm2</t>
  </si>
  <si>
    <t>Pol32</t>
  </si>
  <si>
    <t>H07V-K 2.5 mm2</t>
  </si>
  <si>
    <t>Pol33</t>
  </si>
  <si>
    <t>H07V-K 4   mm2</t>
  </si>
  <si>
    <t>Pol34</t>
  </si>
  <si>
    <t>106/11    Vývodka kabelová kuželová Pg 11, šedá</t>
  </si>
  <si>
    <t>Pol35</t>
  </si>
  <si>
    <t>106/13,5  Vývodka kabelová kuželová Pg 13,5, šedá</t>
  </si>
  <si>
    <t>Pol36</t>
  </si>
  <si>
    <t>106/21    Vývodka kabelová kuželová Pg 21, šedá</t>
  </si>
  <si>
    <t>Pol37</t>
  </si>
  <si>
    <t>Ukončení vodičů v rozváděči nebo na přístroji do 10 mm2</t>
  </si>
  <si>
    <t>Pol38</t>
  </si>
  <si>
    <t>Drobný montážní a popisový materiál</t>
  </si>
  <si>
    <t>D4</t>
  </si>
  <si>
    <t>Rozváděč napájení lapáku štěrku RLS1</t>
  </si>
  <si>
    <t>Pol39</t>
  </si>
  <si>
    <t>Skříň ARIA 64 600x400x230, plné dveře, 3-bod. zav., s rukojetí, včetně mont. desky a úchytů na zeď</t>
  </si>
  <si>
    <t>Pol40</t>
  </si>
  <si>
    <t>HLSA 12,5-275/3+1 S L/N 25 kA (8/20), 12,5 kA (10/350), N/PE 50 kA (10/350) + kontakt DS</t>
  </si>
  <si>
    <t>kd</t>
  </si>
  <si>
    <t>Pol41</t>
  </si>
  <si>
    <t>Pol42</t>
  </si>
  <si>
    <t>LTN-10B-1 Jistič</t>
  </si>
  <si>
    <t>Pol43</t>
  </si>
  <si>
    <t>LTN-16B-3 Jistič</t>
  </si>
  <si>
    <t>Pol44</t>
  </si>
  <si>
    <t>LTN-32B-3 Jistič</t>
  </si>
  <si>
    <t>62</t>
  </si>
  <si>
    <t>Pol45</t>
  </si>
  <si>
    <t>LFN-25-4-030AC Proudový chránič</t>
  </si>
  <si>
    <t>Pol46</t>
  </si>
  <si>
    <t>PS-LT-1100 Pomocný spínač</t>
  </si>
  <si>
    <t>66</t>
  </si>
  <si>
    <t>Pol47</t>
  </si>
  <si>
    <t>SV-LT-X400 Napěťová spoušť</t>
  </si>
  <si>
    <t>68</t>
  </si>
  <si>
    <t>Pol48</t>
  </si>
  <si>
    <t>XB5-AA42 Ovládač stiskací lícující, 1 V - rudý</t>
  </si>
  <si>
    <t>Pol49</t>
  </si>
  <si>
    <t>XB5AD21 Ovládač otočný - 2 pev. polohy, 1 Z - černý</t>
  </si>
  <si>
    <t>72</t>
  </si>
  <si>
    <t>Pol50</t>
  </si>
  <si>
    <t>XB5AVM3 Signálka s LED, 230.....240V, zelená</t>
  </si>
  <si>
    <t>74</t>
  </si>
  <si>
    <t>Pol51</t>
  </si>
  <si>
    <t>76</t>
  </si>
  <si>
    <t>Pol52</t>
  </si>
  <si>
    <t>SOU-1 /230+fotosenzor soumrak. spínač, ext. fotosenzor s IP56, 1-50000Lx, výstup 1x přepínací 16A</t>
  </si>
  <si>
    <t>Pol53</t>
  </si>
  <si>
    <t>82</t>
  </si>
  <si>
    <t>Pol54</t>
  </si>
  <si>
    <t>84</t>
  </si>
  <si>
    <t>86</t>
  </si>
  <si>
    <t>Pol55</t>
  </si>
  <si>
    <t>IZVZ 1653 Nástěnná zásuvka s VZ16 IP44</t>
  </si>
  <si>
    <t>88</t>
  </si>
  <si>
    <t>90</t>
  </si>
  <si>
    <t>Pol56</t>
  </si>
  <si>
    <t>92</t>
  </si>
  <si>
    <t>94</t>
  </si>
  <si>
    <t>Pol57</t>
  </si>
  <si>
    <t>kabelový žlab děrovaný</t>
  </si>
  <si>
    <t>96</t>
  </si>
  <si>
    <t>Pol58</t>
  </si>
  <si>
    <t>98</t>
  </si>
  <si>
    <t>100</t>
  </si>
  <si>
    <t>Pol59</t>
  </si>
  <si>
    <t>102</t>
  </si>
  <si>
    <t>Pol60</t>
  </si>
  <si>
    <t>104</t>
  </si>
  <si>
    <t>Pol61</t>
  </si>
  <si>
    <t>106</t>
  </si>
  <si>
    <t>D9</t>
  </si>
  <si>
    <t>Pol64</t>
  </si>
  <si>
    <t>CYKY-J 5x6 mm2 , pevně</t>
  </si>
  <si>
    <t>112</t>
  </si>
  <si>
    <t>Pol65</t>
  </si>
  <si>
    <t>CYKY-J 5x2.5 mm2 , pevně</t>
  </si>
  <si>
    <t>114</t>
  </si>
  <si>
    <t>Pol66</t>
  </si>
  <si>
    <t>CYKY-J 3x1.5 mm2 , pevně</t>
  </si>
  <si>
    <t>116</t>
  </si>
  <si>
    <t>Pol67</t>
  </si>
  <si>
    <t>SYKFY 5x2x0.5 , pevně</t>
  </si>
  <si>
    <t>118</t>
  </si>
  <si>
    <t>Pol68</t>
  </si>
  <si>
    <t>JYTY-O 2x1 mm , pevně</t>
  </si>
  <si>
    <t>Pol69</t>
  </si>
  <si>
    <t>CY 16 , pevně</t>
  </si>
  <si>
    <t>122</t>
  </si>
  <si>
    <t>Pol70</t>
  </si>
  <si>
    <t>LED reflektor 50W, IP65</t>
  </si>
  <si>
    <t>124</t>
  </si>
  <si>
    <t>Pol71</t>
  </si>
  <si>
    <t>4032 TRUBKA TUHÁ PVC 750N délka 3 m barva tmavě šedá</t>
  </si>
  <si>
    <t>126</t>
  </si>
  <si>
    <t>Pol72</t>
  </si>
  <si>
    <t>LV 24X22 LIŠTA VKLÁDACÍ (3m)</t>
  </si>
  <si>
    <t>128</t>
  </si>
  <si>
    <t>63</t>
  </si>
  <si>
    <t>Pol73</t>
  </si>
  <si>
    <t>LH 60X40 LIŠTA HRANATÁ (3m)</t>
  </si>
  <si>
    <t>130</t>
  </si>
  <si>
    <t>Pol74</t>
  </si>
  <si>
    <t>D 9025 1,5-2,5 mm2, Cu, 5 pól. svorkovnice</t>
  </si>
  <si>
    <t>132</t>
  </si>
  <si>
    <t>65</t>
  </si>
  <si>
    <t>Pol75</t>
  </si>
  <si>
    <t>Krabice s průchodkami IP44 hranatá 80x80x40</t>
  </si>
  <si>
    <t>134</t>
  </si>
  <si>
    <t>Pol76</t>
  </si>
  <si>
    <t>HM 10 HMOŽDINKA 10</t>
  </si>
  <si>
    <t>136</t>
  </si>
  <si>
    <t>67</t>
  </si>
  <si>
    <t>Pol77</t>
  </si>
  <si>
    <t>Ukončení vodičů  do 4 mm2</t>
  </si>
  <si>
    <t>138</t>
  </si>
  <si>
    <t>Pol78</t>
  </si>
  <si>
    <t>Drobný montážní materiál</t>
  </si>
  <si>
    <t>140</t>
  </si>
  <si>
    <t>D10</t>
  </si>
  <si>
    <t>Služby</t>
  </si>
  <si>
    <t>69</t>
  </si>
  <si>
    <t>Pol79</t>
  </si>
  <si>
    <t>Instalace, oživení a komplexní zkoušky</t>
  </si>
  <si>
    <t>142</t>
  </si>
  <si>
    <t>Pol80</t>
  </si>
  <si>
    <t>Software telemetrické stanice</t>
  </si>
  <si>
    <t>71</t>
  </si>
  <si>
    <t>Pol81</t>
  </si>
  <si>
    <t>Konfigurace dispečerského systému</t>
  </si>
  <si>
    <t>146</t>
  </si>
  <si>
    <t>Pol82</t>
  </si>
  <si>
    <t>Inženýrská činnost</t>
  </si>
  <si>
    <t>148</t>
  </si>
  <si>
    <t>73</t>
  </si>
  <si>
    <t>Pol83</t>
  </si>
  <si>
    <t>Revize</t>
  </si>
  <si>
    <t>Pol84</t>
  </si>
  <si>
    <t>Dokumentace skutečného provedení (3 paré)</t>
  </si>
  <si>
    <t>152</t>
  </si>
  <si>
    <t>75</t>
  </si>
  <si>
    <t>Pol85</t>
  </si>
  <si>
    <t>Autorský dohled</t>
  </si>
  <si>
    <t>154</t>
  </si>
  <si>
    <t>006 - Ostatní a vedlejší náklady</t>
  </si>
  <si>
    <t xml:space="preserve">    1.1 - Zařízení staveniště</t>
  </si>
  <si>
    <t xml:space="preserve">      1.1.1 - Zřízení, údržba a odstranění prostor dodavatele</t>
  </si>
  <si>
    <t xml:space="preserve">      1.1.3 - Vytýčení stávajících inž.sítí</t>
  </si>
  <si>
    <t xml:space="preserve">      1.1.4 - Zabezpečení podm.dle Plánu bezpečnosti práce</t>
  </si>
  <si>
    <t xml:space="preserve">      1.1.5 - Monitoring podzemních vod</t>
  </si>
  <si>
    <t xml:space="preserve">      1.1.7 - Zajištění čištění komunikací </t>
  </si>
  <si>
    <t xml:space="preserve">      1.1.10 - Zajištění hydrogeologa</t>
  </si>
  <si>
    <t xml:space="preserve">      1.1.11 - Zajištění geotechnika</t>
  </si>
  <si>
    <t xml:space="preserve">    1.2 - Doprovodné objekty - Propagace</t>
  </si>
  <si>
    <t xml:space="preserve">      1.2.1 - Informační tabule</t>
  </si>
  <si>
    <t xml:space="preserve">    1.3 - Související činnosti</t>
  </si>
  <si>
    <t xml:space="preserve">      1.3.2 - Havarijní  plán stavby</t>
  </si>
  <si>
    <t xml:space="preserve">      1.3.3 - Projektová dokumentace zajišťovaná dodavatelem</t>
  </si>
  <si>
    <t xml:space="preserve">      1.3.4 - Geodetické zaměření skutečného provedení  stavby</t>
  </si>
  <si>
    <t xml:space="preserve">      1.3.5 - Dokumentace skutečného provedení stavby</t>
  </si>
  <si>
    <t xml:space="preserve">      1.3.7 - Zkoušky a testování.</t>
  </si>
  <si>
    <t xml:space="preserve">      1.3.9 - Kompletační činnost</t>
  </si>
  <si>
    <t>1.1</t>
  </si>
  <si>
    <t>Zařízení staveniště</t>
  </si>
  <si>
    <t>1.1.1</t>
  </si>
  <si>
    <t>Zřízení, údržba a odstranění prostor dodavatele</t>
  </si>
  <si>
    <t>1.1.1.1</t>
  </si>
  <si>
    <t>ZS zhotovitele</t>
  </si>
  <si>
    <t>-1498039204</t>
  </si>
  <si>
    <t>Šatny, sociální objekty (mobilní WC...), kancelář pro stavbyvedoucího a mistra, kryté plechové uzamyk. sklady, volné sklady - potrubí, prefa díly, sypké materiály, apod. Oplocení, osvětlení, uvedení plochy do původního stavu apod., vč. Poplatky majiteli veřejných pozemků za dočasný pronájem ploch pro zařízení staveniště                                                              
Pozn.: v případě dočasného pronájmu pozemků v majetku Města Ostravy se předpokládají náklady za pronájem  0,0  Kč. 
Položka zahrnuje napojení staveniště na energie a jednotlivá media a případné nutné poplatky</t>
  </si>
  <si>
    <t>1.1.3</t>
  </si>
  <si>
    <t>Vytýčení stávajících inž.sítí</t>
  </si>
  <si>
    <t>1.1.3.1</t>
  </si>
  <si>
    <t>Náklady na vytýčení všech inženýrských sítí na staveništi u jednotlivých správců a majitelů,  před zahájením stavebních prací , vč. aktualizací vyjádření správců sítí před zahájením stavby</t>
  </si>
  <si>
    <t>1597294402</t>
  </si>
  <si>
    <t>1.1.3.2</t>
  </si>
  <si>
    <t>Náklady na geodetické vytyčení stavby</t>
  </si>
  <si>
    <t>-2083961969</t>
  </si>
  <si>
    <t>Zhotovitel  zajistí geodetické zaměření oprávněným geodetem navrhnuté trasy vodovodu</t>
  </si>
  <si>
    <t>1.1.4</t>
  </si>
  <si>
    <t>Zabezpečení podm.dle Plánu bezpečnosti práce</t>
  </si>
  <si>
    <t>1.1.4.1</t>
  </si>
  <si>
    <t>Provizorní ohrazení výkopu</t>
  </si>
  <si>
    <t>1900593177</t>
  </si>
  <si>
    <t>Zřízení, instalace a ukotvení  provizorních ohrazení výkopu  včetně následné likvidace</t>
  </si>
  <si>
    <t>1.1.4.2</t>
  </si>
  <si>
    <t>Bezpečnost práce</t>
  </si>
  <si>
    <t>1205199346</t>
  </si>
  <si>
    <t>Zajištění bezpečnosti práce na staveništi dle plánu BOZP</t>
  </si>
  <si>
    <t>1.1.5</t>
  </si>
  <si>
    <t>Monitoring podzemních vod</t>
  </si>
  <si>
    <t>1.1.5.1</t>
  </si>
  <si>
    <t>Sledování množství a kvality čerpané podzemní vody, která je následně vypouštěná do recipientu po dobu realizace zemních prací</t>
  </si>
  <si>
    <t>854680052</t>
  </si>
  <si>
    <t>Zhotovitel  bude provádět 1x týdně kontrolní rozbory čerpaných podzemních vod z výkopu na odtoku z meziusazovací nádrže (před vypouštěním do recipientu nebo do kanalizace) a sledovat  ukazatele  NL   NEL. Průběžně bude sledovat a vyhodnocovat celkové čerpané množsvtí těchto vod - výkaz 1x týdně.</t>
  </si>
  <si>
    <t>1.1.7</t>
  </si>
  <si>
    <t xml:space="preserve">Zajištění čištění komunikací </t>
  </si>
  <si>
    <t>1.1.7.1</t>
  </si>
  <si>
    <t>Čistění komunikací</t>
  </si>
  <si>
    <t>1592814727</t>
  </si>
  <si>
    <t>Zajištění čištění komunikací po celou dobu realizace stavby</t>
  </si>
  <si>
    <t>1.1.10</t>
  </si>
  <si>
    <t>Zajištění hydrogeologa</t>
  </si>
  <si>
    <t>1.1.10.1</t>
  </si>
  <si>
    <t>Náklady na zajištění hydrogeologa stavby</t>
  </si>
  <si>
    <t>949410127</t>
  </si>
  <si>
    <t>Zhotovitel zajistí odpovědného hydrogeologa po dobu realizace stavby. Hydrogeolog navrhuje a vyhodnocuje průběh snižování hladiny podzemní vody, rovněž zpracovává návrhy, v případě potřeby, na konkrétní operativní opatření. Účast na staveništi činí min.1 hod týdně po celou dobu realizace stavby</t>
  </si>
  <si>
    <t>1.1.11</t>
  </si>
  <si>
    <t>Zajištění geotechnika</t>
  </si>
  <si>
    <t>1.1.11.1</t>
  </si>
  <si>
    <t>Náklady na zajištění geotechnika stavby</t>
  </si>
  <si>
    <t>-866036871</t>
  </si>
  <si>
    <t>Zhotovitel zajistí odpovědného geotechnika po dobu realizace stavby. Geotechnik  vyhodnocuje vytěžené zeminy, rovněž zpracovává návrhy, v případě potřeby, na konkrétní operativní opatření. Účast na staveništi činí min.1 hod týdně po celou dobu realizace stavby</t>
  </si>
  <si>
    <t>1.2</t>
  </si>
  <si>
    <t>Doprovodné objekty - Propagace</t>
  </si>
  <si>
    <t>1.2.1</t>
  </si>
  <si>
    <t>Informační tabule</t>
  </si>
  <si>
    <t>1.2.1.1</t>
  </si>
  <si>
    <t>323352016</t>
  </si>
  <si>
    <t>1 ks informační tabule, odolné proti povětrnostním vlivům. O celkové polše menší než 0,6m2, umístěna mimo ochranná pásma pozemních komunikací</t>
  </si>
  <si>
    <t>1.3</t>
  </si>
  <si>
    <t>Související činnosti</t>
  </si>
  <si>
    <t>1.3.2</t>
  </si>
  <si>
    <t>Havarijní  plán stavby</t>
  </si>
  <si>
    <t>1.3.2.2</t>
  </si>
  <si>
    <t>Náklady na zpracování, projednání a schválení havarijního plánu pro používání mechanismů na stavbě</t>
  </si>
  <si>
    <t>-916867995</t>
  </si>
  <si>
    <t>Náklady na zpracování, projednání a schválení havarijního plánu pro používání mechanismů na stavbě. Havarijní plán bude vypracován 5x v tištěné verzi a 2x v digitální verzi na CD</t>
  </si>
  <si>
    <t>1.3.3</t>
  </si>
  <si>
    <t>Projektová dokumentace zajišťovaná dodavatelem</t>
  </si>
  <si>
    <t>1.3.3.1</t>
  </si>
  <si>
    <t>Dokumentace realizační a dílenská</t>
  </si>
  <si>
    <t>557872501</t>
  </si>
  <si>
    <t>Vypracování realizační a dílenské dokumentace stavby jednotlivých dílčích staveb celého komplexu. Realizační dokumentace bude vypracována 4x v tištěné verzi a 2x v digitální verzi na CD., vč. schválení TDS a AD</t>
  </si>
  <si>
    <t>1.3.3.3</t>
  </si>
  <si>
    <t>Náklady na zpracování, projednání a schválen provozního řádu dočasného čerpání podzemní vody po dobu realizace stavby</t>
  </si>
  <si>
    <t>853127121</t>
  </si>
  <si>
    <t>1.3.4</t>
  </si>
  <si>
    <t>Geodetické zaměření skutečného provedení  stavby</t>
  </si>
  <si>
    <t>1.3.4.1</t>
  </si>
  <si>
    <t>1712113237</t>
  </si>
  <si>
    <t>Geodetické zaměření skutečného provedení stavby včetně zákresu tras a objektů - předmětem je zaměření veškerých nadzemních i podzemních objektů, veškerých potrubních vedení a veškerých elektro rozvodů. Dokumentace geometrického zaměření skutečného stavu bude ověřena odpovědným geodetem. Dokumentace bude vyhotovena 4x v tištěné verzi a 4x v digitální verzi na CD. Bude provedeno na podkladu katastrální mapy.</t>
  </si>
  <si>
    <t>1.3.4.2</t>
  </si>
  <si>
    <t>Zákres skutečného provedení stavby do aktuální katastrální mapy</t>
  </si>
  <si>
    <t>1187485298</t>
  </si>
  <si>
    <t>Vypracování zákresu skutečného provedení kompletní stavby do katastrální mapy. Zákres skutečného provedení stavby do katastrální mapy bude vypracován 2x v tištěné verzi a 2x v digitální verzi na CD. Zákres skutečného provedení stavby bude ověřen odpovědným geodetem.</t>
  </si>
  <si>
    <t>1.3.5</t>
  </si>
  <si>
    <t>Dokumentace skutečného provedení stavby</t>
  </si>
  <si>
    <t>1.3.5.2</t>
  </si>
  <si>
    <t>Dokumentace skutečného provedení, event. zákres skutečného provedení do ověřené dokumentace</t>
  </si>
  <si>
    <t>-561684740</t>
  </si>
  <si>
    <t>Vypracování dokumentace skutečného provedení  jednotlivých dílčích staveb celého komplexu včetně zakreslení skutečného provedení stavby do originálu ověřené dokumentace na MMO OVP. Dokumentace skutečného provedení bude vypracována 4x v tištěné verzi a 2x v digitální verzi na CD. Z toho 2x bude dokumentace oražena OOŽP</t>
  </si>
  <si>
    <t>1.3.7</t>
  </si>
  <si>
    <t>Zkoušky a testování.</t>
  </si>
  <si>
    <t>1.3.7.3</t>
  </si>
  <si>
    <t>Související zkoušky a atesty</t>
  </si>
  <si>
    <t>1536973959</t>
  </si>
  <si>
    <t>Související zkoušky a atesty - zajištění zkoušek a atestů o nezávadnosti či o vhodnosti použití u všech výrobků a u všech materiálů použitých v rámci předmětného komplexu staveb</t>
  </si>
  <si>
    <t>1.3.9</t>
  </si>
  <si>
    <t>Kompletační činnost</t>
  </si>
  <si>
    <t>1.3.9.1</t>
  </si>
  <si>
    <t>Kompletační činnost zhotovitele stavby a příprava k odevzdání stavby zadavateli</t>
  </si>
  <si>
    <t>-774229457</t>
  </si>
  <si>
    <t>Zajištění a shromáždění všech dokladů potřebných k zahájení stavby, k vlastní realizaci stavby a k ukončení stavby včetně přípravy a shromáždění dokladů ke kolaudaci stavby a k předání stavby zadavateli.</t>
  </si>
  <si>
    <t>"O2" 0,749</t>
  </si>
  <si>
    <t>"O3" 0,896</t>
  </si>
  <si>
    <t>0,896*1,1 'Přepočtené koeficientem množství</t>
  </si>
  <si>
    <t>2,378*1,1 'Přepočtené koeficientem množství</t>
  </si>
  <si>
    <t>8.5*34</t>
  </si>
  <si>
    <t>(289*14.3)+(9.2*6*36.1)+(7.4*6*36.1)/1000*1,1</t>
  </si>
  <si>
    <t>1,7*1,35*1,5</t>
  </si>
  <si>
    <t>1,7*1,7*1,35</t>
  </si>
  <si>
    <t>1.63*1,0*1,35</t>
  </si>
  <si>
    <t>1.1*1,0*1,35</t>
  </si>
  <si>
    <t>2*(1,5+1,7)*1,5</t>
  </si>
  <si>
    <t>2*(1,7+1,7)*1,5</t>
  </si>
  <si>
    <t>2*(1.63+1,0)*1,5</t>
  </si>
  <si>
    <t>2*(1.1+1,0)*1,5</t>
  </si>
  <si>
    <t>46,755*0,25 + 1.360</t>
  </si>
  <si>
    <r>
      <t xml:space="preserve">Zařízení pro strojní těžení štěrku a písku Komplet zařízení pro strojní těžení štěrku a písku, typ se stacionární nosnou konstrukcí v provedení se dvěma nosnými poli (délka pojezdové dráhy 12 m). Nosný pojezdový I-profil je uchycen na sloupech, na krajním sloupu je umístěna servisní lávka pro kontrolu a údržbu pojezdu s kladkostroji; nad lávkou je ochranná stříška. Základní technické údaje zařízení jsou následující: Typové označení: STS-S 1000/100, výrobce f-a METAL MANAGEMENT </t>
    </r>
    <r>
      <rPr>
        <i/>
        <sz val="7"/>
        <rFont val="Arial CE"/>
        <charset val="238"/>
      </rPr>
      <t xml:space="preserve">(Lze nahradit jiným ekvivalentem, který bude mít minimálně stejné nebo lepší technické a kvalitativní parametry). </t>
    </r>
    <r>
      <rPr>
        <sz val="7"/>
        <rFont val="Arial CE"/>
      </rPr>
      <t>Provedení: se dvěma nosnými poli (2 x 6 m) Světlá výška nosné konstrukce: 6000 mm (od spodní hrany I-nosníku po úroveň betonové patky) Celková výška zdvihu drapáku: 6500 mm (z toho ca 2800 mm nad úroveň betonové patky) Provedení drapáku s kladkostroji: drapák o objemu 100 l s elektromechanickým pohonem, tvořeným dvěma elektrickými řetězovými kladkostroji, nosnost 1000 kg, příkon pojezdu 2x 0,25 kW, 400 V, příkon zdvihu 2x 2,3 kW, 400 V Materiálové provedení: žárově pozinkovaná konstrukční uhlíková ocel Ovládání: spínací skříňka, závěsný tlačítkový ovladač.</t>
    </r>
  </si>
  <si>
    <t>Jednotka dmychadlového agregátu - dodávka a montáž</t>
  </si>
  <si>
    <r>
      <t xml:space="preserve">Jednotka dmychadl. agregátu, sestávající vlastního objemového dmychadla, protihlukového krytu v provedení pro vnitřní instalaci a příslušenství. Základní technické parametry dmychadlové jednotky jsou následující: - typ dmychadla:  3D19T-050K, výrobce f-a KUBÍČEK </t>
    </r>
    <r>
      <rPr>
        <i/>
        <sz val="7"/>
        <rFont val="Arial CE"/>
        <charset val="238"/>
      </rPr>
      <t>(Lze nahradit jiným ekvivalentem, který bude mít minimálně stejné nebo lepší technické a kvalitativní parametry)</t>
    </r>
    <r>
      <rPr>
        <sz val="7"/>
        <rFont val="Arial CE"/>
      </rPr>
      <t xml:space="preserve">.   Dopr. množství (na sání):   Q=21,6 m3/h = 0,36 m3/min.    Max. přetlak na výtlaku:  Δp = 40 kPa (400 mbar)        Elektromotor:  Pmot = 0,55 kW, 400 V, 50 Hz, IP 55          Hlučnost s krytem: LmA = 64 dB       Příslušenství: - dmychadlový agregát: základní rám s elastickými patkami, řemenový převod, sada pro pružné připojení na výtlaku, tlumič hluku na sání se sacím filtrem, zpětná klapka, pojistný ventil, manometr, indikátor zanesení sacího filtru. - protihlukový kryt segmentové konstrukce pro vnitřní instalaci, mat. provedení – žárově pozinkovaný plech s izolační výstelkou, nucená ventilace (vrtulka ventilátoru je poháněna hřídelem dmychadla). </t>
    </r>
  </si>
  <si>
    <t>*viz poznámka</t>
  </si>
  <si>
    <t>* POZNÁMKA:</t>
  </si>
  <si>
    <t>Položky obsahující obchodní název nebo označení konkrétních výrobků či dodavatele jsou považovány za minimální standard. Daný výrobek / komponent je možno nahradit jiným ekvivalentem, který bude mít minimálně stejné nebo lepší technické a kvalitativní parametry.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</si>
</sst>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
      <i/>
      <sz val="7"/>
      <name val="Arial CE"/>
      <charset val="238"/>
    </font>
    <font>
      <b/>
      <sz val="8"/>
      <name val="Arial CE"/>
      <charset val="238"/>
    </font>
    <font>
      <b/>
      <sz val="8"/>
      <color rgb="FFFF0000"/>
      <name val="Arial CE"/>
    </font>
    <font>
      <sz val="9"/>
      <color rgb="FFFF0000"/>
      <name val="Arial CE"/>
    </font>
    <font>
      <b/>
      <sz val="10"/>
      <color rgb="FFFF0000"/>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5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5" borderId="7" xfId="0"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7"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14" fontId="2" fillId="3" borderId="0" xfId="0" applyNumberFormat="1" applyFont="1" applyFill="1" applyAlignment="1" applyProtection="1">
      <alignment horizontal="left" vertical="center"/>
      <protection locked="0"/>
    </xf>
    <xf numFmtId="0" fontId="11" fillId="0" borderId="3" xfId="0" applyFont="1" applyBorder="1"/>
    <xf numFmtId="0" fontId="11" fillId="0" borderId="14" xfId="0" applyFont="1" applyBorder="1"/>
    <xf numFmtId="0" fontId="11" fillId="0" borderId="0" xfId="0" applyFont="1"/>
    <xf numFmtId="166" fontId="11" fillId="0" borderId="0" xfId="0" applyNumberFormat="1" applyFont="1"/>
    <xf numFmtId="166" fontId="11" fillId="0" borderId="15" xfId="0" applyNumberFormat="1" applyFont="1" applyBorder="1"/>
    <xf numFmtId="0" fontId="43" fillId="0" borderId="3" xfId="0" applyFont="1" applyBorder="1" applyAlignment="1">
      <alignment vertical="center"/>
    </xf>
    <xf numFmtId="0" fontId="44" fillId="3" borderId="14" xfId="0" applyFont="1" applyFill="1" applyBorder="1" applyAlignment="1" applyProtection="1">
      <alignment horizontal="left" vertical="center"/>
      <protection locked="0"/>
    </xf>
    <xf numFmtId="0" fontId="44" fillId="0" borderId="0" xfId="0" applyFont="1" applyAlignment="1">
      <alignment horizontal="center" vertical="center"/>
    </xf>
    <xf numFmtId="166" fontId="44" fillId="0" borderId="0" xfId="0" applyNumberFormat="1" applyFont="1" applyAlignment="1">
      <alignment vertical="center"/>
    </xf>
    <xf numFmtId="166" fontId="44" fillId="0" borderId="15" xfId="0" applyNumberFormat="1" applyFont="1" applyBorder="1" applyAlignment="1">
      <alignment vertical="center"/>
    </xf>
    <xf numFmtId="0" fontId="45" fillId="0" borderId="3" xfId="0" applyFont="1" applyFill="1" applyBorder="1" applyAlignment="1">
      <alignment vertical="center"/>
    </xf>
    <xf numFmtId="0" fontId="0" fillId="0" borderId="0" xfId="0" applyFill="1" applyAlignment="1">
      <alignment vertical="center"/>
    </xf>
    <xf numFmtId="0" fontId="0" fillId="0" borderId="3" xfId="0" applyFill="1" applyBorder="1" applyAlignment="1">
      <alignment vertical="center"/>
    </xf>
    <xf numFmtId="0" fontId="26"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righ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30"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27" fillId="0" borderId="0" xfId="0" applyNumberFormat="1" applyFont="1" applyAlignment="1">
      <alignment horizontal="right" vertical="center"/>
    </xf>
    <xf numFmtId="0" fontId="27" fillId="0" borderId="0" xfId="0" applyFont="1" applyAlignment="1">
      <alignment vertical="center"/>
    </xf>
    <xf numFmtId="4" fontId="27" fillId="0" borderId="0" xfId="0" applyNumberFormat="1" applyFont="1" applyAlignment="1">
      <alignment vertical="center"/>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3" fillId="2" borderId="0" xfId="0" applyFont="1" applyFill="1" applyAlignment="1">
      <alignment horizontal="center" vertical="center"/>
    </xf>
    <xf numFmtId="0" fontId="0" fillId="0" borderId="0" xfId="0"/>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2" fillId="0" borderId="3" xfId="0" applyFont="1" applyFill="1" applyBorder="1" applyAlignment="1">
      <alignment horizontal="left" vertical="center" wrapText="1"/>
    </xf>
    <xf numFmtId="0" fontId="42" fillId="0" borderId="0" xfId="0" applyFont="1" applyFill="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opLeftCell="A40" workbookViewId="0">
      <selection activeCell="AN4" sqref="AN4"/>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1</v>
      </c>
      <c r="BT1" s="15" t="s">
        <v>3</v>
      </c>
      <c r="BU1" s="15" t="s">
        <v>3</v>
      </c>
      <c r="BV1" s="15" t="s">
        <v>4</v>
      </c>
    </row>
    <row r="2" spans="1:74" ht="36.950000000000003" customHeight="1">
      <c r="AR2" s="233" t="s">
        <v>5</v>
      </c>
      <c r="AS2" s="234"/>
      <c r="AT2" s="234"/>
      <c r="AU2" s="234"/>
      <c r="AV2" s="234"/>
      <c r="AW2" s="234"/>
      <c r="AX2" s="234"/>
      <c r="AY2" s="234"/>
      <c r="AZ2" s="234"/>
      <c r="BA2" s="234"/>
      <c r="BB2" s="234"/>
      <c r="BC2" s="234"/>
      <c r="BD2" s="234"/>
      <c r="BE2" s="234"/>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42" t="s">
        <v>14</v>
      </c>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R5" s="19"/>
      <c r="BE5" s="239" t="s">
        <v>15</v>
      </c>
      <c r="BS5" s="16" t="s">
        <v>6</v>
      </c>
    </row>
    <row r="6" spans="1:74" ht="36.950000000000003" customHeight="1">
      <c r="B6" s="19"/>
      <c r="D6" s="25" t="s">
        <v>16</v>
      </c>
      <c r="K6" s="243" t="s">
        <v>17</v>
      </c>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R6" s="19"/>
      <c r="BE6" s="240"/>
      <c r="BS6" s="16" t="s">
        <v>6</v>
      </c>
    </row>
    <row r="7" spans="1:74" ht="12" customHeight="1">
      <c r="B7" s="19"/>
      <c r="D7" s="26" t="s">
        <v>18</v>
      </c>
      <c r="K7" s="24" t="s">
        <v>1</v>
      </c>
      <c r="AK7" s="26" t="s">
        <v>19</v>
      </c>
      <c r="AN7" s="24" t="s">
        <v>1</v>
      </c>
      <c r="AR7" s="19"/>
      <c r="BE7" s="240"/>
      <c r="BS7" s="16" t="s">
        <v>6</v>
      </c>
    </row>
    <row r="8" spans="1:74" ht="12" customHeight="1">
      <c r="B8" s="19"/>
      <c r="D8" s="26" t="s">
        <v>20</v>
      </c>
      <c r="K8" s="24" t="s">
        <v>21</v>
      </c>
      <c r="AK8" s="26" t="s">
        <v>22</v>
      </c>
      <c r="AN8" s="190">
        <v>44947</v>
      </c>
      <c r="AR8" s="19"/>
      <c r="BE8" s="240"/>
      <c r="BS8" s="16" t="s">
        <v>6</v>
      </c>
    </row>
    <row r="9" spans="1:74" ht="14.45" customHeight="1">
      <c r="B9" s="19"/>
      <c r="AR9" s="19"/>
      <c r="BE9" s="240"/>
      <c r="BS9" s="16" t="s">
        <v>6</v>
      </c>
    </row>
    <row r="10" spans="1:74" ht="12" customHeight="1">
      <c r="B10" s="19"/>
      <c r="D10" s="26" t="s">
        <v>23</v>
      </c>
      <c r="AK10" s="26" t="s">
        <v>24</v>
      </c>
      <c r="AN10" s="24" t="s">
        <v>1</v>
      </c>
      <c r="AR10" s="19"/>
      <c r="BE10" s="240"/>
      <c r="BS10" s="16" t="s">
        <v>6</v>
      </c>
    </row>
    <row r="11" spans="1:74" ht="18.399999999999999" customHeight="1">
      <c r="B11" s="19"/>
      <c r="E11" s="24" t="s">
        <v>25</v>
      </c>
      <c r="AK11" s="26" t="s">
        <v>26</v>
      </c>
      <c r="AN11" s="24" t="s">
        <v>1</v>
      </c>
      <c r="AR11" s="19"/>
      <c r="BE11" s="240"/>
      <c r="BS11" s="16" t="s">
        <v>6</v>
      </c>
    </row>
    <row r="12" spans="1:74" ht="6.95" customHeight="1">
      <c r="B12" s="19"/>
      <c r="AR12" s="19"/>
      <c r="BE12" s="240"/>
      <c r="BS12" s="16" t="s">
        <v>6</v>
      </c>
    </row>
    <row r="13" spans="1:74" ht="12" customHeight="1">
      <c r="B13" s="19"/>
      <c r="D13" s="26" t="s">
        <v>27</v>
      </c>
      <c r="AK13" s="26" t="s">
        <v>24</v>
      </c>
      <c r="AN13" s="28" t="s">
        <v>28</v>
      </c>
      <c r="AR13" s="19"/>
      <c r="BE13" s="240"/>
      <c r="BS13" s="16" t="s">
        <v>6</v>
      </c>
    </row>
    <row r="14" spans="1:74" ht="12.75">
      <c r="B14" s="19"/>
      <c r="E14" s="244" t="s">
        <v>28</v>
      </c>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6" t="s">
        <v>26</v>
      </c>
      <c r="AN14" s="28" t="s">
        <v>28</v>
      </c>
      <c r="AR14" s="19"/>
      <c r="BE14" s="240"/>
      <c r="BS14" s="16" t="s">
        <v>6</v>
      </c>
    </row>
    <row r="15" spans="1:74" ht="6.95" customHeight="1">
      <c r="B15" s="19"/>
      <c r="AR15" s="19"/>
      <c r="BE15" s="240"/>
      <c r="BS15" s="16" t="s">
        <v>3</v>
      </c>
    </row>
    <row r="16" spans="1:74" ht="12" customHeight="1">
      <c r="B16" s="19"/>
      <c r="D16" s="26" t="s">
        <v>29</v>
      </c>
      <c r="AK16" s="26" t="s">
        <v>24</v>
      </c>
      <c r="AN16" s="24" t="s">
        <v>1</v>
      </c>
      <c r="AR16" s="19"/>
      <c r="BE16" s="240"/>
      <c r="BS16" s="16" t="s">
        <v>3</v>
      </c>
    </row>
    <row r="17" spans="2:71" ht="18.399999999999999" customHeight="1">
      <c r="B17" s="19"/>
      <c r="E17" s="24" t="s">
        <v>30</v>
      </c>
      <c r="AK17" s="26" t="s">
        <v>26</v>
      </c>
      <c r="AN17" s="24" t="s">
        <v>1</v>
      </c>
      <c r="AR17" s="19"/>
      <c r="BE17" s="240"/>
      <c r="BS17" s="16" t="s">
        <v>31</v>
      </c>
    </row>
    <row r="18" spans="2:71" ht="6.95" customHeight="1">
      <c r="B18" s="19"/>
      <c r="AR18" s="19"/>
      <c r="BE18" s="240"/>
      <c r="BS18" s="16" t="s">
        <v>6</v>
      </c>
    </row>
    <row r="19" spans="2:71" ht="12" customHeight="1">
      <c r="B19" s="19"/>
      <c r="D19" s="26" t="s">
        <v>32</v>
      </c>
      <c r="AK19" s="26" t="s">
        <v>24</v>
      </c>
      <c r="AN19" s="24" t="s">
        <v>1</v>
      </c>
      <c r="AR19" s="19"/>
      <c r="BE19" s="240"/>
      <c r="BS19" s="16" t="s">
        <v>6</v>
      </c>
    </row>
    <row r="20" spans="2:71" ht="18.399999999999999" customHeight="1">
      <c r="B20" s="19"/>
      <c r="E20" s="24" t="s">
        <v>21</v>
      </c>
      <c r="AK20" s="26" t="s">
        <v>26</v>
      </c>
      <c r="AN20" s="24" t="s">
        <v>1</v>
      </c>
      <c r="AR20" s="19"/>
      <c r="BE20" s="240"/>
      <c r="BS20" s="16" t="s">
        <v>31</v>
      </c>
    </row>
    <row r="21" spans="2:71" ht="6.95" customHeight="1">
      <c r="B21" s="19"/>
      <c r="AR21" s="19"/>
      <c r="BE21" s="240"/>
    </row>
    <row r="22" spans="2:71" ht="12" customHeight="1">
      <c r="B22" s="19"/>
      <c r="D22" s="26" t="s">
        <v>33</v>
      </c>
      <c r="AR22" s="19"/>
      <c r="BE22" s="240"/>
    </row>
    <row r="23" spans="2:71" ht="16.5" customHeight="1">
      <c r="B23" s="19"/>
      <c r="E23" s="246" t="s">
        <v>1</v>
      </c>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R23" s="19"/>
      <c r="BE23" s="240"/>
    </row>
    <row r="24" spans="2:71" ht="6.95" customHeight="1">
      <c r="B24" s="19"/>
      <c r="AR24" s="19"/>
      <c r="BE24" s="240"/>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40"/>
    </row>
    <row r="26" spans="2:71" s="1" customFormat="1" ht="25.9" customHeight="1">
      <c r="B26" s="31"/>
      <c r="D26" s="32" t="s">
        <v>34</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30">
        <f>ROUND(AG94,2)</f>
        <v>0</v>
      </c>
      <c r="AL26" s="231"/>
      <c r="AM26" s="231"/>
      <c r="AN26" s="231"/>
      <c r="AO26" s="231"/>
      <c r="AR26" s="31"/>
      <c r="BE26" s="240"/>
    </row>
    <row r="27" spans="2:71" s="1" customFormat="1" ht="6.95" customHeight="1">
      <c r="B27" s="31"/>
      <c r="AR27" s="31"/>
      <c r="BE27" s="240"/>
    </row>
    <row r="28" spans="2:71" s="1" customFormat="1" ht="12.75">
      <c r="B28" s="31"/>
      <c r="L28" s="232" t="s">
        <v>35</v>
      </c>
      <c r="M28" s="232"/>
      <c r="N28" s="232"/>
      <c r="O28" s="232"/>
      <c r="P28" s="232"/>
      <c r="W28" s="232" t="s">
        <v>36</v>
      </c>
      <c r="X28" s="232"/>
      <c r="Y28" s="232"/>
      <c r="Z28" s="232"/>
      <c r="AA28" s="232"/>
      <c r="AB28" s="232"/>
      <c r="AC28" s="232"/>
      <c r="AD28" s="232"/>
      <c r="AE28" s="232"/>
      <c r="AK28" s="232" t="s">
        <v>37</v>
      </c>
      <c r="AL28" s="232"/>
      <c r="AM28" s="232"/>
      <c r="AN28" s="232"/>
      <c r="AO28" s="232"/>
      <c r="AR28" s="31"/>
      <c r="BE28" s="240"/>
    </row>
    <row r="29" spans="2:71" s="2" customFormat="1" ht="14.45" customHeight="1">
      <c r="B29" s="35"/>
      <c r="D29" s="26" t="s">
        <v>38</v>
      </c>
      <c r="F29" s="26" t="s">
        <v>39</v>
      </c>
      <c r="L29" s="223">
        <v>0.21</v>
      </c>
      <c r="M29" s="222"/>
      <c r="N29" s="222"/>
      <c r="O29" s="222"/>
      <c r="P29" s="222"/>
      <c r="W29" s="221">
        <f>ROUND(AZ94, 2)</f>
        <v>0</v>
      </c>
      <c r="X29" s="222"/>
      <c r="Y29" s="222"/>
      <c r="Z29" s="222"/>
      <c r="AA29" s="222"/>
      <c r="AB29" s="222"/>
      <c r="AC29" s="222"/>
      <c r="AD29" s="222"/>
      <c r="AE29" s="222"/>
      <c r="AK29" s="221">
        <f>ROUND(AV94, 2)</f>
        <v>0</v>
      </c>
      <c r="AL29" s="222"/>
      <c r="AM29" s="222"/>
      <c r="AN29" s="222"/>
      <c r="AO29" s="222"/>
      <c r="AR29" s="35"/>
      <c r="BE29" s="241"/>
    </row>
    <row r="30" spans="2:71" s="2" customFormat="1" ht="14.45" customHeight="1">
      <c r="B30" s="35"/>
      <c r="F30" s="26" t="s">
        <v>40</v>
      </c>
      <c r="L30" s="223">
        <v>0.15</v>
      </c>
      <c r="M30" s="222"/>
      <c r="N30" s="222"/>
      <c r="O30" s="222"/>
      <c r="P30" s="222"/>
      <c r="W30" s="221">
        <f>ROUND(BA94, 2)</f>
        <v>0</v>
      </c>
      <c r="X30" s="222"/>
      <c r="Y30" s="222"/>
      <c r="Z30" s="222"/>
      <c r="AA30" s="222"/>
      <c r="AB30" s="222"/>
      <c r="AC30" s="222"/>
      <c r="AD30" s="222"/>
      <c r="AE30" s="222"/>
      <c r="AK30" s="221">
        <f>ROUND(AW94, 2)</f>
        <v>0</v>
      </c>
      <c r="AL30" s="222"/>
      <c r="AM30" s="222"/>
      <c r="AN30" s="222"/>
      <c r="AO30" s="222"/>
      <c r="AR30" s="35"/>
      <c r="BE30" s="241"/>
    </row>
    <row r="31" spans="2:71" s="2" customFormat="1" ht="14.45" hidden="1" customHeight="1">
      <c r="B31" s="35"/>
      <c r="F31" s="26" t="s">
        <v>41</v>
      </c>
      <c r="L31" s="223">
        <v>0.21</v>
      </c>
      <c r="M31" s="222"/>
      <c r="N31" s="222"/>
      <c r="O31" s="222"/>
      <c r="P31" s="222"/>
      <c r="W31" s="221">
        <f>ROUND(BB94, 2)</f>
        <v>0</v>
      </c>
      <c r="X31" s="222"/>
      <c r="Y31" s="222"/>
      <c r="Z31" s="222"/>
      <c r="AA31" s="222"/>
      <c r="AB31" s="222"/>
      <c r="AC31" s="222"/>
      <c r="AD31" s="222"/>
      <c r="AE31" s="222"/>
      <c r="AK31" s="221">
        <v>0</v>
      </c>
      <c r="AL31" s="222"/>
      <c r="AM31" s="222"/>
      <c r="AN31" s="222"/>
      <c r="AO31" s="222"/>
      <c r="AR31" s="35"/>
      <c r="BE31" s="241"/>
    </row>
    <row r="32" spans="2:71" s="2" customFormat="1" ht="14.45" hidden="1" customHeight="1">
      <c r="B32" s="35"/>
      <c r="F32" s="26" t="s">
        <v>42</v>
      </c>
      <c r="L32" s="223">
        <v>0.15</v>
      </c>
      <c r="M32" s="222"/>
      <c r="N32" s="222"/>
      <c r="O32" s="222"/>
      <c r="P32" s="222"/>
      <c r="W32" s="221">
        <f>ROUND(BC94, 2)</f>
        <v>0</v>
      </c>
      <c r="X32" s="222"/>
      <c r="Y32" s="222"/>
      <c r="Z32" s="222"/>
      <c r="AA32" s="222"/>
      <c r="AB32" s="222"/>
      <c r="AC32" s="222"/>
      <c r="AD32" s="222"/>
      <c r="AE32" s="222"/>
      <c r="AK32" s="221">
        <v>0</v>
      </c>
      <c r="AL32" s="222"/>
      <c r="AM32" s="222"/>
      <c r="AN32" s="222"/>
      <c r="AO32" s="222"/>
      <c r="AR32" s="35"/>
      <c r="BE32" s="241"/>
    </row>
    <row r="33" spans="2:57" s="2" customFormat="1" ht="14.45" hidden="1" customHeight="1">
      <c r="B33" s="35"/>
      <c r="F33" s="26" t="s">
        <v>43</v>
      </c>
      <c r="L33" s="223">
        <v>0</v>
      </c>
      <c r="M33" s="222"/>
      <c r="N33" s="222"/>
      <c r="O33" s="222"/>
      <c r="P33" s="222"/>
      <c r="W33" s="221">
        <f>ROUND(BD94, 2)</f>
        <v>0</v>
      </c>
      <c r="X33" s="222"/>
      <c r="Y33" s="222"/>
      <c r="Z33" s="222"/>
      <c r="AA33" s="222"/>
      <c r="AB33" s="222"/>
      <c r="AC33" s="222"/>
      <c r="AD33" s="222"/>
      <c r="AE33" s="222"/>
      <c r="AK33" s="221">
        <v>0</v>
      </c>
      <c r="AL33" s="222"/>
      <c r="AM33" s="222"/>
      <c r="AN33" s="222"/>
      <c r="AO33" s="222"/>
      <c r="AR33" s="35"/>
      <c r="BE33" s="241"/>
    </row>
    <row r="34" spans="2:57" s="1" customFormat="1" ht="6.95" customHeight="1">
      <c r="B34" s="31"/>
      <c r="AR34" s="31"/>
      <c r="BE34" s="240"/>
    </row>
    <row r="35" spans="2:57" s="1" customFormat="1" ht="25.9" customHeight="1">
      <c r="B35" s="31"/>
      <c r="C35" s="36"/>
      <c r="D35" s="37" t="s">
        <v>44</v>
      </c>
      <c r="E35" s="38"/>
      <c r="F35" s="38"/>
      <c r="G35" s="38"/>
      <c r="H35" s="38"/>
      <c r="I35" s="38"/>
      <c r="J35" s="38"/>
      <c r="K35" s="38"/>
      <c r="L35" s="38"/>
      <c r="M35" s="38"/>
      <c r="N35" s="38"/>
      <c r="O35" s="38"/>
      <c r="P35" s="38"/>
      <c r="Q35" s="38"/>
      <c r="R35" s="38"/>
      <c r="S35" s="38"/>
      <c r="T35" s="39" t="s">
        <v>45</v>
      </c>
      <c r="U35" s="38"/>
      <c r="V35" s="38"/>
      <c r="W35" s="38"/>
      <c r="X35" s="238" t="s">
        <v>46</v>
      </c>
      <c r="Y35" s="236"/>
      <c r="Z35" s="236"/>
      <c r="AA35" s="236"/>
      <c r="AB35" s="236"/>
      <c r="AC35" s="38"/>
      <c r="AD35" s="38"/>
      <c r="AE35" s="38"/>
      <c r="AF35" s="38"/>
      <c r="AG35" s="38"/>
      <c r="AH35" s="38"/>
      <c r="AI35" s="38"/>
      <c r="AJ35" s="38"/>
      <c r="AK35" s="235">
        <f>SUM(AK26:AK33)</f>
        <v>0</v>
      </c>
      <c r="AL35" s="236"/>
      <c r="AM35" s="236"/>
      <c r="AN35" s="236"/>
      <c r="AO35" s="237"/>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47</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48</v>
      </c>
      <c r="AI49" s="41"/>
      <c r="AJ49" s="41"/>
      <c r="AK49" s="41"/>
      <c r="AL49" s="41"/>
      <c r="AM49" s="41"/>
      <c r="AN49" s="41"/>
      <c r="AO49" s="41"/>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2.75">
      <c r="B60" s="31"/>
      <c r="D60" s="42" t="s">
        <v>49</v>
      </c>
      <c r="E60" s="33"/>
      <c r="F60" s="33"/>
      <c r="G60" s="33"/>
      <c r="H60" s="33"/>
      <c r="I60" s="33"/>
      <c r="J60" s="33"/>
      <c r="K60" s="33"/>
      <c r="L60" s="33"/>
      <c r="M60" s="33"/>
      <c r="N60" s="33"/>
      <c r="O60" s="33"/>
      <c r="P60" s="33"/>
      <c r="Q60" s="33"/>
      <c r="R60" s="33"/>
      <c r="S60" s="33"/>
      <c r="T60" s="33"/>
      <c r="U60" s="33"/>
      <c r="V60" s="42" t="s">
        <v>50</v>
      </c>
      <c r="W60" s="33"/>
      <c r="X60" s="33"/>
      <c r="Y60" s="33"/>
      <c r="Z60" s="33"/>
      <c r="AA60" s="33"/>
      <c r="AB60" s="33"/>
      <c r="AC60" s="33"/>
      <c r="AD60" s="33"/>
      <c r="AE60" s="33"/>
      <c r="AF60" s="33"/>
      <c r="AG60" s="33"/>
      <c r="AH60" s="42" t="s">
        <v>49</v>
      </c>
      <c r="AI60" s="33"/>
      <c r="AJ60" s="33"/>
      <c r="AK60" s="33"/>
      <c r="AL60" s="33"/>
      <c r="AM60" s="42" t="s">
        <v>50</v>
      </c>
      <c r="AN60" s="33"/>
      <c r="AO60" s="33"/>
      <c r="AR60" s="31"/>
    </row>
    <row r="61" spans="2:44">
      <c r="B61" s="19"/>
      <c r="AR61" s="19"/>
    </row>
    <row r="62" spans="2:44">
      <c r="B62" s="19"/>
      <c r="AR62" s="19"/>
    </row>
    <row r="63" spans="2:44">
      <c r="B63" s="19"/>
      <c r="AR63" s="19"/>
    </row>
    <row r="64" spans="2:44" s="1" customFormat="1" ht="12.75">
      <c r="B64" s="31"/>
      <c r="D64" s="40" t="s">
        <v>51</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52</v>
      </c>
      <c r="AI64" s="41"/>
      <c r="AJ64" s="41"/>
      <c r="AK64" s="41"/>
      <c r="AL64" s="41"/>
      <c r="AM64" s="41"/>
      <c r="AN64" s="41"/>
      <c r="AO64" s="41"/>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2.75">
      <c r="B75" s="31"/>
      <c r="D75" s="42" t="s">
        <v>49</v>
      </c>
      <c r="E75" s="33"/>
      <c r="F75" s="33"/>
      <c r="G75" s="33"/>
      <c r="H75" s="33"/>
      <c r="I75" s="33"/>
      <c r="J75" s="33"/>
      <c r="K75" s="33"/>
      <c r="L75" s="33"/>
      <c r="M75" s="33"/>
      <c r="N75" s="33"/>
      <c r="O75" s="33"/>
      <c r="P75" s="33"/>
      <c r="Q75" s="33"/>
      <c r="R75" s="33"/>
      <c r="S75" s="33"/>
      <c r="T75" s="33"/>
      <c r="U75" s="33"/>
      <c r="V75" s="42" t="s">
        <v>50</v>
      </c>
      <c r="W75" s="33"/>
      <c r="X75" s="33"/>
      <c r="Y75" s="33"/>
      <c r="Z75" s="33"/>
      <c r="AA75" s="33"/>
      <c r="AB75" s="33"/>
      <c r="AC75" s="33"/>
      <c r="AD75" s="33"/>
      <c r="AE75" s="33"/>
      <c r="AF75" s="33"/>
      <c r="AG75" s="33"/>
      <c r="AH75" s="42" t="s">
        <v>49</v>
      </c>
      <c r="AI75" s="33"/>
      <c r="AJ75" s="33"/>
      <c r="AK75" s="33"/>
      <c r="AL75" s="33"/>
      <c r="AM75" s="42" t="s">
        <v>50</v>
      </c>
      <c r="AN75" s="33"/>
      <c r="AO75" s="33"/>
      <c r="AR75" s="31"/>
    </row>
    <row r="76" spans="2:44" s="1" customFormat="1">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53</v>
      </c>
      <c r="AR82" s="31"/>
    </row>
    <row r="83" spans="1:91" s="1" customFormat="1" ht="6.95" customHeight="1">
      <c r="B83" s="31"/>
      <c r="AR83" s="31"/>
    </row>
    <row r="84" spans="1:91" s="3" customFormat="1" ht="12" customHeight="1">
      <c r="B84" s="47"/>
      <c r="C84" s="26" t="s">
        <v>13</v>
      </c>
      <c r="L84" s="3" t="str">
        <f>K5</f>
        <v>Blazej-054akt</v>
      </c>
      <c r="AR84" s="47"/>
    </row>
    <row r="85" spans="1:91" s="4" customFormat="1" ht="36.950000000000003" customHeight="1">
      <c r="B85" s="48"/>
      <c r="C85" s="49" t="s">
        <v>16</v>
      </c>
      <c r="L85" s="224" t="str">
        <f>K6</f>
        <v>Lapák štěrku v prostoru stávajícího nátoku do odlehčovací komory OK1C v areálu ČOV Karviná</v>
      </c>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R85" s="48"/>
    </row>
    <row r="86" spans="1:91" s="1" customFormat="1" ht="6.95" customHeight="1">
      <c r="B86" s="31"/>
      <c r="AR86" s="31"/>
    </row>
    <row r="87" spans="1:91" s="1" customFormat="1" ht="12" customHeight="1">
      <c r="B87" s="31"/>
      <c r="C87" s="26" t="s">
        <v>20</v>
      </c>
      <c r="L87" s="50" t="str">
        <f>IF(K8="","",K8)</f>
        <v xml:space="preserve"> </v>
      </c>
      <c r="AI87" s="26" t="s">
        <v>22</v>
      </c>
      <c r="AM87" s="226">
        <f>IF(AN8= "","",AN8)</f>
        <v>44947</v>
      </c>
      <c r="AN87" s="226"/>
      <c r="AR87" s="31"/>
    </row>
    <row r="88" spans="1:91" s="1" customFormat="1" ht="6.95" customHeight="1">
      <c r="B88" s="31"/>
      <c r="AR88" s="31"/>
    </row>
    <row r="89" spans="1:91" s="1" customFormat="1" ht="15.2" customHeight="1">
      <c r="B89" s="31"/>
      <c r="C89" s="26" t="s">
        <v>23</v>
      </c>
      <c r="L89" s="3" t="str">
        <f>IF(E11= "","",E11)</f>
        <v>Statutární město Karviná</v>
      </c>
      <c r="AI89" s="26" t="s">
        <v>29</v>
      </c>
      <c r="AM89" s="211" t="str">
        <f>IF(E17="","",E17)</f>
        <v>KBprojekt Aqua s.r.o.</v>
      </c>
      <c r="AN89" s="212"/>
      <c r="AO89" s="212"/>
      <c r="AP89" s="212"/>
      <c r="AR89" s="31"/>
      <c r="AS89" s="207" t="s">
        <v>54</v>
      </c>
      <c r="AT89" s="208"/>
      <c r="AU89" s="52"/>
      <c r="AV89" s="52"/>
      <c r="AW89" s="52"/>
      <c r="AX89" s="52"/>
      <c r="AY89" s="52"/>
      <c r="AZ89" s="52"/>
      <c r="BA89" s="52"/>
      <c r="BB89" s="52"/>
      <c r="BC89" s="52"/>
      <c r="BD89" s="53"/>
    </row>
    <row r="90" spans="1:91" s="1" customFormat="1" ht="15.2" customHeight="1">
      <c r="B90" s="31"/>
      <c r="C90" s="26" t="s">
        <v>27</v>
      </c>
      <c r="L90" s="3" t="str">
        <f>IF(E14= "Vyplň údaj","",E14)</f>
        <v/>
      </c>
      <c r="AI90" s="26" t="s">
        <v>32</v>
      </c>
      <c r="AM90" s="211" t="str">
        <f>IF(E20="","",E20)</f>
        <v xml:space="preserve"> </v>
      </c>
      <c r="AN90" s="212"/>
      <c r="AO90" s="212"/>
      <c r="AP90" s="212"/>
      <c r="AR90" s="31"/>
      <c r="AS90" s="209"/>
      <c r="AT90" s="210"/>
      <c r="BD90" s="54"/>
    </row>
    <row r="91" spans="1:91" s="1" customFormat="1" ht="10.9" customHeight="1">
      <c r="B91" s="31"/>
      <c r="AR91" s="31"/>
      <c r="AS91" s="209"/>
      <c r="AT91" s="210"/>
      <c r="BD91" s="54"/>
    </row>
    <row r="92" spans="1:91" s="1" customFormat="1" ht="29.25" customHeight="1">
      <c r="B92" s="31"/>
      <c r="C92" s="213" t="s">
        <v>55</v>
      </c>
      <c r="D92" s="214"/>
      <c r="E92" s="214"/>
      <c r="F92" s="214"/>
      <c r="G92" s="214"/>
      <c r="H92" s="55"/>
      <c r="I92" s="216" t="s">
        <v>56</v>
      </c>
      <c r="J92" s="214"/>
      <c r="K92" s="214"/>
      <c r="L92" s="214"/>
      <c r="M92" s="214"/>
      <c r="N92" s="214"/>
      <c r="O92" s="214"/>
      <c r="P92" s="214"/>
      <c r="Q92" s="214"/>
      <c r="R92" s="214"/>
      <c r="S92" s="214"/>
      <c r="T92" s="214"/>
      <c r="U92" s="214"/>
      <c r="V92" s="214"/>
      <c r="W92" s="214"/>
      <c r="X92" s="214"/>
      <c r="Y92" s="214"/>
      <c r="Z92" s="214"/>
      <c r="AA92" s="214"/>
      <c r="AB92" s="214"/>
      <c r="AC92" s="214"/>
      <c r="AD92" s="214"/>
      <c r="AE92" s="214"/>
      <c r="AF92" s="214"/>
      <c r="AG92" s="215" t="s">
        <v>57</v>
      </c>
      <c r="AH92" s="214"/>
      <c r="AI92" s="214"/>
      <c r="AJ92" s="214"/>
      <c r="AK92" s="214"/>
      <c r="AL92" s="214"/>
      <c r="AM92" s="214"/>
      <c r="AN92" s="216" t="s">
        <v>58</v>
      </c>
      <c r="AO92" s="214"/>
      <c r="AP92" s="217"/>
      <c r="AQ92" s="56" t="s">
        <v>59</v>
      </c>
      <c r="AR92" s="31"/>
      <c r="AS92" s="57" t="s">
        <v>60</v>
      </c>
      <c r="AT92" s="58" t="s">
        <v>61</v>
      </c>
      <c r="AU92" s="58" t="s">
        <v>62</v>
      </c>
      <c r="AV92" s="58" t="s">
        <v>63</v>
      </c>
      <c r="AW92" s="58" t="s">
        <v>64</v>
      </c>
      <c r="AX92" s="58" t="s">
        <v>65</v>
      </c>
      <c r="AY92" s="58" t="s">
        <v>66</v>
      </c>
      <c r="AZ92" s="58" t="s">
        <v>67</v>
      </c>
      <c r="BA92" s="58" t="s">
        <v>68</v>
      </c>
      <c r="BB92" s="58" t="s">
        <v>69</v>
      </c>
      <c r="BC92" s="58" t="s">
        <v>70</v>
      </c>
      <c r="BD92" s="59" t="s">
        <v>71</v>
      </c>
    </row>
    <row r="93" spans="1:91" s="1" customFormat="1" ht="10.9" customHeight="1">
      <c r="B93" s="31"/>
      <c r="AR93" s="31"/>
      <c r="AS93" s="60"/>
      <c r="AT93" s="52"/>
      <c r="AU93" s="52"/>
      <c r="AV93" s="52"/>
      <c r="AW93" s="52"/>
      <c r="AX93" s="52"/>
      <c r="AY93" s="52"/>
      <c r="AZ93" s="52"/>
      <c r="BA93" s="52"/>
      <c r="BB93" s="52"/>
      <c r="BC93" s="52"/>
      <c r="BD93" s="53"/>
    </row>
    <row r="94" spans="1:91" s="5" customFormat="1" ht="32.450000000000003" customHeight="1">
      <c r="B94" s="61"/>
      <c r="C94" s="62" t="s">
        <v>72</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05">
        <f>ROUND(AG95,2)</f>
        <v>0</v>
      </c>
      <c r="AH94" s="205"/>
      <c r="AI94" s="205"/>
      <c r="AJ94" s="205"/>
      <c r="AK94" s="205"/>
      <c r="AL94" s="205"/>
      <c r="AM94" s="205"/>
      <c r="AN94" s="206">
        <f t="shared" ref="AN94:AN101" si="0">SUM(AG94,AT94)</f>
        <v>0</v>
      </c>
      <c r="AO94" s="206"/>
      <c r="AP94" s="206"/>
      <c r="AQ94" s="65" t="s">
        <v>1</v>
      </c>
      <c r="AR94" s="61"/>
      <c r="AS94" s="66">
        <f>ROUND(AS95,2)</f>
        <v>0</v>
      </c>
      <c r="AT94" s="67">
        <f t="shared" ref="AT94:AT101" si="1">ROUND(SUM(AV94:AW94),2)</f>
        <v>0</v>
      </c>
      <c r="AU94" s="68">
        <f>ROUND(AU95,5)</f>
        <v>0</v>
      </c>
      <c r="AV94" s="67">
        <f>ROUND(AZ94*L29,2)</f>
        <v>0</v>
      </c>
      <c r="AW94" s="67">
        <f>ROUND(BA94*L30,2)</f>
        <v>0</v>
      </c>
      <c r="AX94" s="67">
        <f>ROUND(BB94*L29,2)</f>
        <v>0</v>
      </c>
      <c r="AY94" s="67">
        <f>ROUND(BC94*L30,2)</f>
        <v>0</v>
      </c>
      <c r="AZ94" s="67">
        <f>ROUND(AZ95,2)</f>
        <v>0</v>
      </c>
      <c r="BA94" s="67">
        <f>ROUND(BA95,2)</f>
        <v>0</v>
      </c>
      <c r="BB94" s="67">
        <f>ROUND(BB95,2)</f>
        <v>0</v>
      </c>
      <c r="BC94" s="67">
        <f>ROUND(BC95,2)</f>
        <v>0</v>
      </c>
      <c r="BD94" s="69">
        <f>ROUND(BD95,2)</f>
        <v>0</v>
      </c>
      <c r="BS94" s="70" t="s">
        <v>73</v>
      </c>
      <c r="BT94" s="70" t="s">
        <v>74</v>
      </c>
      <c r="BU94" s="71" t="s">
        <v>75</v>
      </c>
      <c r="BV94" s="70" t="s">
        <v>76</v>
      </c>
      <c r="BW94" s="70" t="s">
        <v>4</v>
      </c>
      <c r="BX94" s="70" t="s">
        <v>77</v>
      </c>
      <c r="CL94" s="70" t="s">
        <v>1</v>
      </c>
    </row>
    <row r="95" spans="1:91" s="6" customFormat="1" ht="37.5" customHeight="1">
      <c r="B95" s="72"/>
      <c r="C95" s="73"/>
      <c r="D95" s="204" t="s">
        <v>78</v>
      </c>
      <c r="E95" s="204"/>
      <c r="F95" s="204"/>
      <c r="G95" s="204"/>
      <c r="H95" s="204"/>
      <c r="I95" s="74"/>
      <c r="J95" s="204" t="s">
        <v>17</v>
      </c>
      <c r="K95" s="204"/>
      <c r="L95" s="204"/>
      <c r="M95" s="204"/>
      <c r="N95" s="204"/>
      <c r="O95" s="204"/>
      <c r="P95" s="204"/>
      <c r="Q95" s="204"/>
      <c r="R95" s="204"/>
      <c r="S95" s="204"/>
      <c r="T95" s="204"/>
      <c r="U95" s="204"/>
      <c r="V95" s="204"/>
      <c r="W95" s="204"/>
      <c r="X95" s="204"/>
      <c r="Y95" s="204"/>
      <c r="Z95" s="204"/>
      <c r="AA95" s="204"/>
      <c r="AB95" s="204"/>
      <c r="AC95" s="204"/>
      <c r="AD95" s="204"/>
      <c r="AE95" s="204"/>
      <c r="AF95" s="204"/>
      <c r="AG95" s="227">
        <f>ROUND(SUM(AG96:AG101),2)</f>
        <v>0</v>
      </c>
      <c r="AH95" s="228"/>
      <c r="AI95" s="228"/>
      <c r="AJ95" s="228"/>
      <c r="AK95" s="228"/>
      <c r="AL95" s="228"/>
      <c r="AM95" s="228"/>
      <c r="AN95" s="229">
        <f t="shared" si="0"/>
        <v>0</v>
      </c>
      <c r="AO95" s="228"/>
      <c r="AP95" s="228"/>
      <c r="AQ95" s="75" t="s">
        <v>79</v>
      </c>
      <c r="AR95" s="72"/>
      <c r="AS95" s="76">
        <f>ROUND(SUM(AS96:AS101),2)</f>
        <v>0</v>
      </c>
      <c r="AT95" s="77">
        <f t="shared" si="1"/>
        <v>0</v>
      </c>
      <c r="AU95" s="78">
        <f>ROUND(SUM(AU96:AU101),5)</f>
        <v>0</v>
      </c>
      <c r="AV95" s="77">
        <f>ROUND(AZ95*L29,2)</f>
        <v>0</v>
      </c>
      <c r="AW95" s="77">
        <f>ROUND(BA95*L30,2)</f>
        <v>0</v>
      </c>
      <c r="AX95" s="77">
        <f>ROUND(BB95*L29,2)</f>
        <v>0</v>
      </c>
      <c r="AY95" s="77">
        <f>ROUND(BC95*L30,2)</f>
        <v>0</v>
      </c>
      <c r="AZ95" s="77">
        <f>ROUND(SUM(AZ96:AZ101),2)</f>
        <v>0</v>
      </c>
      <c r="BA95" s="77">
        <f>ROUND(SUM(BA96:BA101),2)</f>
        <v>0</v>
      </c>
      <c r="BB95" s="77">
        <f>ROUND(SUM(BB96:BB101),2)</f>
        <v>0</v>
      </c>
      <c r="BC95" s="77">
        <f>ROUND(SUM(BC96:BC101),2)</f>
        <v>0</v>
      </c>
      <c r="BD95" s="79">
        <f>ROUND(SUM(BD96:BD101),2)</f>
        <v>0</v>
      </c>
      <c r="BS95" s="80" t="s">
        <v>73</v>
      </c>
      <c r="BT95" s="80" t="s">
        <v>80</v>
      </c>
      <c r="BU95" s="80" t="s">
        <v>75</v>
      </c>
      <c r="BV95" s="80" t="s">
        <v>76</v>
      </c>
      <c r="BW95" s="80" t="s">
        <v>81</v>
      </c>
      <c r="BX95" s="80" t="s">
        <v>4</v>
      </c>
      <c r="CL95" s="80" t="s">
        <v>1</v>
      </c>
      <c r="CM95" s="80" t="s">
        <v>82</v>
      </c>
    </row>
    <row r="96" spans="1:91" s="3" customFormat="1" ht="16.5" customHeight="1">
      <c r="A96" s="81" t="s">
        <v>83</v>
      </c>
      <c r="B96" s="47"/>
      <c r="C96" s="9"/>
      <c r="D96" s="9"/>
      <c r="E96" s="218" t="s">
        <v>84</v>
      </c>
      <c r="F96" s="218"/>
      <c r="G96" s="218"/>
      <c r="H96" s="218"/>
      <c r="I96" s="218"/>
      <c r="J96" s="9"/>
      <c r="K96" s="218" t="s">
        <v>85</v>
      </c>
      <c r="L96" s="218"/>
      <c r="M96" s="218"/>
      <c r="N96" s="218"/>
      <c r="O96" s="218"/>
      <c r="P96" s="218"/>
      <c r="Q96" s="218"/>
      <c r="R96" s="218"/>
      <c r="S96" s="218"/>
      <c r="T96" s="218"/>
      <c r="U96" s="218"/>
      <c r="V96" s="218"/>
      <c r="W96" s="218"/>
      <c r="X96" s="218"/>
      <c r="Y96" s="218"/>
      <c r="Z96" s="218"/>
      <c r="AA96" s="218"/>
      <c r="AB96" s="218"/>
      <c r="AC96" s="218"/>
      <c r="AD96" s="218"/>
      <c r="AE96" s="218"/>
      <c r="AF96" s="218"/>
      <c r="AG96" s="219">
        <f>'001 - SO 01 Lapák štěrku'!J32</f>
        <v>0</v>
      </c>
      <c r="AH96" s="220"/>
      <c r="AI96" s="220"/>
      <c r="AJ96" s="220"/>
      <c r="AK96" s="220"/>
      <c r="AL96" s="220"/>
      <c r="AM96" s="220"/>
      <c r="AN96" s="219">
        <f t="shared" si="0"/>
        <v>0</v>
      </c>
      <c r="AO96" s="220"/>
      <c r="AP96" s="220"/>
      <c r="AQ96" s="82" t="s">
        <v>86</v>
      </c>
      <c r="AR96" s="47"/>
      <c r="AS96" s="83">
        <v>0</v>
      </c>
      <c r="AT96" s="84">
        <f t="shared" si="1"/>
        <v>0</v>
      </c>
      <c r="AU96" s="85">
        <f>'001 - SO 01 Lapák štěrku'!P133</f>
        <v>0</v>
      </c>
      <c r="AV96" s="84">
        <f>'001 - SO 01 Lapák štěrku'!J35</f>
        <v>0</v>
      </c>
      <c r="AW96" s="84">
        <f>'001 - SO 01 Lapák štěrku'!J36</f>
        <v>0</v>
      </c>
      <c r="AX96" s="84">
        <f>'001 - SO 01 Lapák štěrku'!J37</f>
        <v>0</v>
      </c>
      <c r="AY96" s="84">
        <f>'001 - SO 01 Lapák štěrku'!J38</f>
        <v>0</v>
      </c>
      <c r="AZ96" s="84">
        <f>'001 - SO 01 Lapák štěrku'!F35</f>
        <v>0</v>
      </c>
      <c r="BA96" s="84">
        <f>'001 - SO 01 Lapák štěrku'!F36</f>
        <v>0</v>
      </c>
      <c r="BB96" s="84">
        <f>'001 - SO 01 Lapák štěrku'!F37</f>
        <v>0</v>
      </c>
      <c r="BC96" s="84">
        <f>'001 - SO 01 Lapák štěrku'!F38</f>
        <v>0</v>
      </c>
      <c r="BD96" s="86">
        <f>'001 - SO 01 Lapák štěrku'!F39</f>
        <v>0</v>
      </c>
      <c r="BT96" s="24" t="s">
        <v>82</v>
      </c>
      <c r="BV96" s="24" t="s">
        <v>76</v>
      </c>
      <c r="BW96" s="24" t="s">
        <v>87</v>
      </c>
      <c r="BX96" s="24" t="s">
        <v>81</v>
      </c>
      <c r="CL96" s="24" t="s">
        <v>1</v>
      </c>
    </row>
    <row r="97" spans="1:90" s="3" customFormat="1" ht="16.5" customHeight="1">
      <c r="A97" s="81" t="s">
        <v>83</v>
      </c>
      <c r="B97" s="47"/>
      <c r="C97" s="9"/>
      <c r="D97" s="9"/>
      <c r="E97" s="218" t="s">
        <v>88</v>
      </c>
      <c r="F97" s="218"/>
      <c r="G97" s="218"/>
      <c r="H97" s="218"/>
      <c r="I97" s="218"/>
      <c r="J97" s="9"/>
      <c r="K97" s="218" t="s">
        <v>89</v>
      </c>
      <c r="L97" s="218"/>
      <c r="M97" s="218"/>
      <c r="N97" s="218"/>
      <c r="O97" s="218"/>
      <c r="P97" s="218"/>
      <c r="Q97" s="218"/>
      <c r="R97" s="218"/>
      <c r="S97" s="218"/>
      <c r="T97" s="218"/>
      <c r="U97" s="218"/>
      <c r="V97" s="218"/>
      <c r="W97" s="218"/>
      <c r="X97" s="218"/>
      <c r="Y97" s="218"/>
      <c r="Z97" s="218"/>
      <c r="AA97" s="218"/>
      <c r="AB97" s="218"/>
      <c r="AC97" s="218"/>
      <c r="AD97" s="218"/>
      <c r="AE97" s="218"/>
      <c r="AF97" s="218"/>
      <c r="AG97" s="219">
        <f>'002 - SO 02 Obslužná zpev...'!J32</f>
        <v>0</v>
      </c>
      <c r="AH97" s="220"/>
      <c r="AI97" s="220"/>
      <c r="AJ97" s="220"/>
      <c r="AK97" s="220"/>
      <c r="AL97" s="220"/>
      <c r="AM97" s="220"/>
      <c r="AN97" s="219">
        <f t="shared" si="0"/>
        <v>0</v>
      </c>
      <c r="AO97" s="220"/>
      <c r="AP97" s="220"/>
      <c r="AQ97" s="82" t="s">
        <v>86</v>
      </c>
      <c r="AR97" s="47"/>
      <c r="AS97" s="83">
        <v>0</v>
      </c>
      <c r="AT97" s="84">
        <f t="shared" si="1"/>
        <v>0</v>
      </c>
      <c r="AU97" s="85">
        <f>'002 - SO 02 Obslužná zpev...'!P130</f>
        <v>0</v>
      </c>
      <c r="AV97" s="84">
        <f>'002 - SO 02 Obslužná zpev...'!J35</f>
        <v>0</v>
      </c>
      <c r="AW97" s="84">
        <f>'002 - SO 02 Obslužná zpev...'!J36</f>
        <v>0</v>
      </c>
      <c r="AX97" s="84">
        <f>'002 - SO 02 Obslužná zpev...'!J37</f>
        <v>0</v>
      </c>
      <c r="AY97" s="84">
        <f>'002 - SO 02 Obslužná zpev...'!J38</f>
        <v>0</v>
      </c>
      <c r="AZ97" s="84">
        <f>'002 - SO 02 Obslužná zpev...'!F35</f>
        <v>0</v>
      </c>
      <c r="BA97" s="84">
        <f>'002 - SO 02 Obslužná zpev...'!F36</f>
        <v>0</v>
      </c>
      <c r="BB97" s="84">
        <f>'002 - SO 02 Obslužná zpev...'!F37</f>
        <v>0</v>
      </c>
      <c r="BC97" s="84">
        <f>'002 - SO 02 Obslužná zpev...'!F38</f>
        <v>0</v>
      </c>
      <c r="BD97" s="86">
        <f>'002 - SO 02 Obslužná zpev...'!F39</f>
        <v>0</v>
      </c>
      <c r="BT97" s="24" t="s">
        <v>82</v>
      </c>
      <c r="BV97" s="24" t="s">
        <v>76</v>
      </c>
      <c r="BW97" s="24" t="s">
        <v>90</v>
      </c>
      <c r="BX97" s="24" t="s">
        <v>81</v>
      </c>
      <c r="CL97" s="24" t="s">
        <v>1</v>
      </c>
    </row>
    <row r="98" spans="1:90" s="3" customFormat="1" ht="16.5" customHeight="1">
      <c r="A98" s="81" t="s">
        <v>83</v>
      </c>
      <c r="B98" s="47"/>
      <c r="C98" s="9"/>
      <c r="D98" s="9"/>
      <c r="E98" s="218" t="s">
        <v>91</v>
      </c>
      <c r="F98" s="218"/>
      <c r="G98" s="218"/>
      <c r="H98" s="218"/>
      <c r="I98" s="218"/>
      <c r="J98" s="9"/>
      <c r="K98" s="218" t="s">
        <v>92</v>
      </c>
      <c r="L98" s="218"/>
      <c r="M98" s="218"/>
      <c r="N98" s="218"/>
      <c r="O98" s="218"/>
      <c r="P98" s="218"/>
      <c r="Q98" s="218"/>
      <c r="R98" s="218"/>
      <c r="S98" s="218"/>
      <c r="T98" s="218"/>
      <c r="U98" s="218"/>
      <c r="V98" s="218"/>
      <c r="W98" s="218"/>
      <c r="X98" s="218"/>
      <c r="Y98" s="218"/>
      <c r="Z98" s="218"/>
      <c r="AA98" s="218"/>
      <c r="AB98" s="218"/>
      <c r="AC98" s="218"/>
      <c r="AD98" s="218"/>
      <c r="AE98" s="218"/>
      <c r="AF98" s="218"/>
      <c r="AG98" s="219">
        <f>'003 - SO 03 Oplocení'!J32</f>
        <v>0</v>
      </c>
      <c r="AH98" s="220"/>
      <c r="AI98" s="220"/>
      <c r="AJ98" s="220"/>
      <c r="AK98" s="220"/>
      <c r="AL98" s="220"/>
      <c r="AM98" s="220"/>
      <c r="AN98" s="219">
        <f t="shared" si="0"/>
        <v>0</v>
      </c>
      <c r="AO98" s="220"/>
      <c r="AP98" s="220"/>
      <c r="AQ98" s="82" t="s">
        <v>86</v>
      </c>
      <c r="AR98" s="47"/>
      <c r="AS98" s="83">
        <v>0</v>
      </c>
      <c r="AT98" s="84">
        <f t="shared" si="1"/>
        <v>0</v>
      </c>
      <c r="AU98" s="85">
        <f>'003 - SO 03 Oplocení'!P125</f>
        <v>0</v>
      </c>
      <c r="AV98" s="84">
        <f>'003 - SO 03 Oplocení'!J35</f>
        <v>0</v>
      </c>
      <c r="AW98" s="84">
        <f>'003 - SO 03 Oplocení'!J36</f>
        <v>0</v>
      </c>
      <c r="AX98" s="84">
        <f>'003 - SO 03 Oplocení'!J37</f>
        <v>0</v>
      </c>
      <c r="AY98" s="84">
        <f>'003 - SO 03 Oplocení'!J38</f>
        <v>0</v>
      </c>
      <c r="AZ98" s="84">
        <f>'003 - SO 03 Oplocení'!F35</f>
        <v>0</v>
      </c>
      <c r="BA98" s="84">
        <f>'003 - SO 03 Oplocení'!F36</f>
        <v>0</v>
      </c>
      <c r="BB98" s="84">
        <f>'003 - SO 03 Oplocení'!F37</f>
        <v>0</v>
      </c>
      <c r="BC98" s="84">
        <f>'003 - SO 03 Oplocení'!F38</f>
        <v>0</v>
      </c>
      <c r="BD98" s="86">
        <f>'003 - SO 03 Oplocení'!F39</f>
        <v>0</v>
      </c>
      <c r="BT98" s="24" t="s">
        <v>82</v>
      </c>
      <c r="BV98" s="24" t="s">
        <v>76</v>
      </c>
      <c r="BW98" s="24" t="s">
        <v>93</v>
      </c>
      <c r="BX98" s="24" t="s">
        <v>81</v>
      </c>
      <c r="CL98" s="24" t="s">
        <v>1</v>
      </c>
    </row>
    <row r="99" spans="1:90" s="3" customFormat="1" ht="16.5" customHeight="1">
      <c r="A99" s="81" t="s">
        <v>83</v>
      </c>
      <c r="B99" s="47"/>
      <c r="C99" s="9"/>
      <c r="D99" s="9"/>
      <c r="E99" s="218" t="s">
        <v>94</v>
      </c>
      <c r="F99" s="218"/>
      <c r="G99" s="218"/>
      <c r="H99" s="218"/>
      <c r="I99" s="218"/>
      <c r="J99" s="9"/>
      <c r="K99" s="218" t="s">
        <v>95</v>
      </c>
      <c r="L99" s="218"/>
      <c r="M99" s="218"/>
      <c r="N99" s="218"/>
      <c r="O99" s="218"/>
      <c r="P99" s="218"/>
      <c r="Q99" s="218"/>
      <c r="R99" s="218"/>
      <c r="S99" s="218"/>
      <c r="T99" s="218"/>
      <c r="U99" s="218"/>
      <c r="V99" s="218"/>
      <c r="W99" s="218"/>
      <c r="X99" s="218"/>
      <c r="Y99" s="218"/>
      <c r="Z99" s="218"/>
      <c r="AA99" s="218"/>
      <c r="AB99" s="218"/>
      <c r="AC99" s="218"/>
      <c r="AD99" s="218"/>
      <c r="AE99" s="218"/>
      <c r="AF99" s="218"/>
      <c r="AG99" s="219">
        <f>'004 - PS 01 Strojně-techn...'!J32</f>
        <v>0</v>
      </c>
      <c r="AH99" s="220"/>
      <c r="AI99" s="220"/>
      <c r="AJ99" s="220"/>
      <c r="AK99" s="220"/>
      <c r="AL99" s="220"/>
      <c r="AM99" s="220"/>
      <c r="AN99" s="219">
        <f t="shared" si="0"/>
        <v>0</v>
      </c>
      <c r="AO99" s="220"/>
      <c r="AP99" s="220"/>
      <c r="AQ99" s="82" t="s">
        <v>86</v>
      </c>
      <c r="AR99" s="47"/>
      <c r="AS99" s="83">
        <v>0</v>
      </c>
      <c r="AT99" s="84">
        <f t="shared" si="1"/>
        <v>0</v>
      </c>
      <c r="AU99" s="85">
        <f>'004 - PS 01 Strojně-techn...'!P124</f>
        <v>0</v>
      </c>
      <c r="AV99" s="84">
        <f>'004 - PS 01 Strojně-techn...'!J35</f>
        <v>0</v>
      </c>
      <c r="AW99" s="84">
        <f>'004 - PS 01 Strojně-techn...'!J36</f>
        <v>0</v>
      </c>
      <c r="AX99" s="84">
        <f>'004 - PS 01 Strojně-techn...'!J37</f>
        <v>0</v>
      </c>
      <c r="AY99" s="84">
        <f>'004 - PS 01 Strojně-techn...'!J38</f>
        <v>0</v>
      </c>
      <c r="AZ99" s="84">
        <f>'004 - PS 01 Strojně-techn...'!F35</f>
        <v>0</v>
      </c>
      <c r="BA99" s="84">
        <f>'004 - PS 01 Strojně-techn...'!F36</f>
        <v>0</v>
      </c>
      <c r="BB99" s="84">
        <f>'004 - PS 01 Strojně-techn...'!F37</f>
        <v>0</v>
      </c>
      <c r="BC99" s="84">
        <f>'004 - PS 01 Strojně-techn...'!F38</f>
        <v>0</v>
      </c>
      <c r="BD99" s="86">
        <f>'004 - PS 01 Strojně-techn...'!F39</f>
        <v>0</v>
      </c>
      <c r="BT99" s="24" t="s">
        <v>82</v>
      </c>
      <c r="BV99" s="24" t="s">
        <v>76</v>
      </c>
      <c r="BW99" s="24" t="s">
        <v>96</v>
      </c>
      <c r="BX99" s="24" t="s">
        <v>81</v>
      </c>
      <c r="CL99" s="24" t="s">
        <v>1</v>
      </c>
    </row>
    <row r="100" spans="1:90" s="3" customFormat="1" ht="16.5" customHeight="1">
      <c r="A100" s="81" t="s">
        <v>83</v>
      </c>
      <c r="B100" s="47"/>
      <c r="C100" s="9"/>
      <c r="D100" s="9"/>
      <c r="E100" s="218" t="s">
        <v>97</v>
      </c>
      <c r="F100" s="218"/>
      <c r="G100" s="218"/>
      <c r="H100" s="218"/>
      <c r="I100" s="218"/>
      <c r="J100" s="9"/>
      <c r="K100" s="218" t="s">
        <v>98</v>
      </c>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9">
        <f>'005 - PS 02 Elektrotechno...'!J32</f>
        <v>0</v>
      </c>
      <c r="AH100" s="220"/>
      <c r="AI100" s="220"/>
      <c r="AJ100" s="220"/>
      <c r="AK100" s="220"/>
      <c r="AL100" s="220"/>
      <c r="AM100" s="220"/>
      <c r="AN100" s="219">
        <f t="shared" si="0"/>
        <v>0</v>
      </c>
      <c r="AO100" s="220"/>
      <c r="AP100" s="220"/>
      <c r="AQ100" s="82" t="s">
        <v>86</v>
      </c>
      <c r="AR100" s="47"/>
      <c r="AS100" s="83">
        <v>0</v>
      </c>
      <c r="AT100" s="84">
        <f t="shared" si="1"/>
        <v>0</v>
      </c>
      <c r="AU100" s="85">
        <f>'005 - PS 02 Elektrotechno...'!P126</f>
        <v>0</v>
      </c>
      <c r="AV100" s="84">
        <f>'005 - PS 02 Elektrotechno...'!J35</f>
        <v>0</v>
      </c>
      <c r="AW100" s="84">
        <f>'005 - PS 02 Elektrotechno...'!J36</f>
        <v>0</v>
      </c>
      <c r="AX100" s="84">
        <f>'005 - PS 02 Elektrotechno...'!J37</f>
        <v>0</v>
      </c>
      <c r="AY100" s="84">
        <f>'005 - PS 02 Elektrotechno...'!J38</f>
        <v>0</v>
      </c>
      <c r="AZ100" s="84">
        <f>'005 - PS 02 Elektrotechno...'!F35</f>
        <v>0</v>
      </c>
      <c r="BA100" s="84">
        <f>'005 - PS 02 Elektrotechno...'!F36</f>
        <v>0</v>
      </c>
      <c r="BB100" s="84">
        <f>'005 - PS 02 Elektrotechno...'!F37</f>
        <v>0</v>
      </c>
      <c r="BC100" s="84">
        <f>'005 - PS 02 Elektrotechno...'!F38</f>
        <v>0</v>
      </c>
      <c r="BD100" s="86">
        <f>'005 - PS 02 Elektrotechno...'!F39</f>
        <v>0</v>
      </c>
      <c r="BT100" s="24" t="s">
        <v>82</v>
      </c>
      <c r="BV100" s="24" t="s">
        <v>76</v>
      </c>
      <c r="BW100" s="24" t="s">
        <v>99</v>
      </c>
      <c r="BX100" s="24" t="s">
        <v>81</v>
      </c>
      <c r="CL100" s="24" t="s">
        <v>1</v>
      </c>
    </row>
    <row r="101" spans="1:90" s="3" customFormat="1" ht="16.5" customHeight="1">
      <c r="A101" s="81" t="s">
        <v>83</v>
      </c>
      <c r="B101" s="47"/>
      <c r="C101" s="9"/>
      <c r="D101" s="9"/>
      <c r="E101" s="218" t="s">
        <v>100</v>
      </c>
      <c r="F101" s="218"/>
      <c r="G101" s="218"/>
      <c r="H101" s="218"/>
      <c r="I101" s="218"/>
      <c r="J101" s="9"/>
      <c r="K101" s="218" t="s">
        <v>101</v>
      </c>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9">
        <f>'006 - Ostatní a vedlejší ...'!J32</f>
        <v>0</v>
      </c>
      <c r="AH101" s="220"/>
      <c r="AI101" s="220"/>
      <c r="AJ101" s="220"/>
      <c r="AK101" s="220"/>
      <c r="AL101" s="220"/>
      <c r="AM101" s="220"/>
      <c r="AN101" s="219">
        <f t="shared" si="0"/>
        <v>0</v>
      </c>
      <c r="AO101" s="220"/>
      <c r="AP101" s="220"/>
      <c r="AQ101" s="82" t="s">
        <v>86</v>
      </c>
      <c r="AR101" s="47"/>
      <c r="AS101" s="87">
        <v>0</v>
      </c>
      <c r="AT101" s="88">
        <f t="shared" si="1"/>
        <v>0</v>
      </c>
      <c r="AU101" s="89">
        <f>'006 - Ostatní a vedlejší ...'!P138</f>
        <v>0</v>
      </c>
      <c r="AV101" s="88">
        <f>'006 - Ostatní a vedlejší ...'!J35</f>
        <v>0</v>
      </c>
      <c r="AW101" s="88">
        <f>'006 - Ostatní a vedlejší ...'!J36</f>
        <v>0</v>
      </c>
      <c r="AX101" s="88">
        <f>'006 - Ostatní a vedlejší ...'!J37</f>
        <v>0</v>
      </c>
      <c r="AY101" s="88">
        <f>'006 - Ostatní a vedlejší ...'!J38</f>
        <v>0</v>
      </c>
      <c r="AZ101" s="88">
        <f>'006 - Ostatní a vedlejší ...'!F35</f>
        <v>0</v>
      </c>
      <c r="BA101" s="88">
        <f>'006 - Ostatní a vedlejší ...'!F36</f>
        <v>0</v>
      </c>
      <c r="BB101" s="88">
        <f>'006 - Ostatní a vedlejší ...'!F37</f>
        <v>0</v>
      </c>
      <c r="BC101" s="88">
        <f>'006 - Ostatní a vedlejší ...'!F38</f>
        <v>0</v>
      </c>
      <c r="BD101" s="90">
        <f>'006 - Ostatní a vedlejší ...'!F39</f>
        <v>0</v>
      </c>
      <c r="BT101" s="24" t="s">
        <v>82</v>
      </c>
      <c r="BV101" s="24" t="s">
        <v>76</v>
      </c>
      <c r="BW101" s="24" t="s">
        <v>102</v>
      </c>
      <c r="BX101" s="24" t="s">
        <v>81</v>
      </c>
      <c r="CL101" s="24" t="s">
        <v>1</v>
      </c>
    </row>
    <row r="102" spans="1:90" s="1" customFormat="1" ht="30" customHeight="1">
      <c r="B102" s="31"/>
      <c r="AR102" s="31"/>
    </row>
    <row r="103" spans="1:90" s="1" customFormat="1" ht="6.95" customHeight="1">
      <c r="B103" s="43"/>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31"/>
    </row>
  </sheetData>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AG98:AM98"/>
    <mergeCell ref="AN98:AP98"/>
    <mergeCell ref="AN96:AP96"/>
    <mergeCell ref="L85:AJ85"/>
    <mergeCell ref="AM87:AN87"/>
    <mergeCell ref="AG95:AM95"/>
    <mergeCell ref="AN95:AP95"/>
    <mergeCell ref="J95:AF95"/>
    <mergeCell ref="E100:I100"/>
    <mergeCell ref="K100:AF100"/>
    <mergeCell ref="AN101:AP101"/>
    <mergeCell ref="AG101:AM101"/>
    <mergeCell ref="E101:I101"/>
    <mergeCell ref="K101:AF101"/>
    <mergeCell ref="E98:I98"/>
    <mergeCell ref="K98:AF98"/>
    <mergeCell ref="AN99:AP99"/>
    <mergeCell ref="AG99:AM99"/>
    <mergeCell ref="E99:I99"/>
    <mergeCell ref="K99:AF99"/>
    <mergeCell ref="E96:I96"/>
    <mergeCell ref="K96:AF96"/>
    <mergeCell ref="AG96:AM96"/>
    <mergeCell ref="K97:AF97"/>
    <mergeCell ref="AN97:AP97"/>
    <mergeCell ref="E97:I97"/>
    <mergeCell ref="AG97:AM97"/>
    <mergeCell ref="D95:H95"/>
    <mergeCell ref="AG94:AM94"/>
    <mergeCell ref="AN94:AP94"/>
    <mergeCell ref="AS89:AT91"/>
    <mergeCell ref="AM89:AP89"/>
    <mergeCell ref="AM90:AP90"/>
    <mergeCell ref="C92:G92"/>
    <mergeCell ref="AG92:AM92"/>
    <mergeCell ref="AN92:AP92"/>
    <mergeCell ref="I92:AF92"/>
  </mergeCells>
  <hyperlinks>
    <hyperlink ref="A96" location="'001 - SO 01 Lapák štěrku'!C2" display="/"/>
    <hyperlink ref="A97" location="'002 - SO 02 Obslužná zpev...'!C2" display="/"/>
    <hyperlink ref="A98" location="'003 - SO 03 Oplocení'!C2" display="/"/>
    <hyperlink ref="A99" location="'004 - PS 01 Strojně-techn...'!C2" display="/"/>
    <hyperlink ref="A100" location="'005 - PS 02 Elektrotechno...'!C2" display="/"/>
    <hyperlink ref="A101" location="'006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430"/>
  <sheetViews>
    <sheetView showGridLines="0" topLeftCell="A328" workbookViewId="0">
      <selection activeCell="H337" sqref="H33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87</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107</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
        <v>1</v>
      </c>
      <c r="L16" s="31"/>
    </row>
    <row r="17" spans="2:12" s="1" customFormat="1" ht="18" customHeight="1">
      <c r="B17" s="31"/>
      <c r="E17" s="24" t="s">
        <v>25</v>
      </c>
      <c r="I17" s="26" t="s">
        <v>26</v>
      </c>
      <c r="J17" s="24" t="s">
        <v>1</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
        <v>1</v>
      </c>
      <c r="L22" s="31"/>
    </row>
    <row r="23" spans="2:12" s="1" customFormat="1" ht="18" customHeight="1">
      <c r="B23" s="31"/>
      <c r="E23" s="24" t="s">
        <v>30</v>
      </c>
      <c r="I23" s="26" t="s">
        <v>26</v>
      </c>
      <c r="J23" s="24" t="s">
        <v>1</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ROUND(J133,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ROUND((SUM(BE133:BE429)),  2)</f>
        <v>0</v>
      </c>
      <c r="I35" s="95">
        <v>0.21</v>
      </c>
      <c r="J35" s="84">
        <f>ROUND(((SUM(BE133:BE429))*I35),  2)</f>
        <v>0</v>
      </c>
      <c r="L35" s="31"/>
    </row>
    <row r="36" spans="2:12" s="1" customFormat="1" ht="14.45" customHeight="1">
      <c r="B36" s="31"/>
      <c r="E36" s="26" t="s">
        <v>40</v>
      </c>
      <c r="F36" s="84">
        <f>ROUND((SUM(BF133:BF429)),  2)</f>
        <v>0</v>
      </c>
      <c r="I36" s="95">
        <v>0.15</v>
      </c>
      <c r="J36" s="84">
        <f>ROUND(((SUM(BF133:BF429))*I36),  2)</f>
        <v>0</v>
      </c>
      <c r="L36" s="31"/>
    </row>
    <row r="37" spans="2:12" s="1" customFormat="1" ht="14.45" hidden="1" customHeight="1">
      <c r="B37" s="31"/>
      <c r="E37" s="26" t="s">
        <v>41</v>
      </c>
      <c r="F37" s="84">
        <f>ROUND((SUM(BG133:BG429)),  2)</f>
        <v>0</v>
      </c>
      <c r="I37" s="95">
        <v>0.21</v>
      </c>
      <c r="J37" s="84">
        <f>0</f>
        <v>0</v>
      </c>
      <c r="L37" s="31"/>
    </row>
    <row r="38" spans="2:12" s="1" customFormat="1" ht="14.45" hidden="1" customHeight="1">
      <c r="B38" s="31"/>
      <c r="E38" s="26" t="s">
        <v>42</v>
      </c>
      <c r="F38" s="84">
        <f>ROUND((SUM(BH133:BH429)),  2)</f>
        <v>0</v>
      </c>
      <c r="I38" s="95">
        <v>0.15</v>
      </c>
      <c r="J38" s="84">
        <f>0</f>
        <v>0</v>
      </c>
      <c r="L38" s="31"/>
    </row>
    <row r="39" spans="2:12" s="1" customFormat="1" ht="14.45" hidden="1" customHeight="1">
      <c r="B39" s="31"/>
      <c r="E39" s="26" t="s">
        <v>43</v>
      </c>
      <c r="F39" s="84">
        <f>ROUND((SUM(BI133:BI429)),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001 - SO 01 Lapák štěrku</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J133</f>
        <v>0</v>
      </c>
      <c r="L98" s="31"/>
      <c r="AU98" s="16" t="s">
        <v>112</v>
      </c>
    </row>
    <row r="99" spans="2:47" s="8" customFormat="1" ht="24.95" customHeight="1">
      <c r="B99" s="107"/>
      <c r="D99" s="108" t="s">
        <v>113</v>
      </c>
      <c r="E99" s="109"/>
      <c r="F99" s="109"/>
      <c r="G99" s="109"/>
      <c r="H99" s="109"/>
      <c r="I99" s="109"/>
      <c r="J99" s="110">
        <f>J134</f>
        <v>0</v>
      </c>
      <c r="L99" s="107"/>
    </row>
    <row r="100" spans="2:47" s="9" customFormat="1" ht="19.899999999999999" customHeight="1">
      <c r="B100" s="111"/>
      <c r="D100" s="112" t="s">
        <v>114</v>
      </c>
      <c r="E100" s="113"/>
      <c r="F100" s="113"/>
      <c r="G100" s="113"/>
      <c r="H100" s="113"/>
      <c r="I100" s="113"/>
      <c r="J100" s="114">
        <f>J135</f>
        <v>0</v>
      </c>
      <c r="L100" s="111"/>
    </row>
    <row r="101" spans="2:47" s="9" customFormat="1" ht="19.899999999999999" customHeight="1">
      <c r="B101" s="111"/>
      <c r="D101" s="112" t="s">
        <v>115</v>
      </c>
      <c r="E101" s="113"/>
      <c r="F101" s="113"/>
      <c r="G101" s="113"/>
      <c r="H101" s="113"/>
      <c r="I101" s="113"/>
      <c r="J101" s="114">
        <f>J238</f>
        <v>0</v>
      </c>
      <c r="L101" s="111"/>
    </row>
    <row r="102" spans="2:47" s="9" customFormat="1" ht="19.899999999999999" customHeight="1">
      <c r="B102" s="111"/>
      <c r="D102" s="112" t="s">
        <v>116</v>
      </c>
      <c r="E102" s="113"/>
      <c r="F102" s="113"/>
      <c r="G102" s="113"/>
      <c r="H102" s="113"/>
      <c r="I102" s="113"/>
      <c r="J102" s="114">
        <f>J311</f>
        <v>0</v>
      </c>
      <c r="L102" s="111"/>
    </row>
    <row r="103" spans="2:47" s="9" customFormat="1" ht="19.899999999999999" customHeight="1">
      <c r="B103" s="111"/>
      <c r="D103" s="112" t="s">
        <v>117</v>
      </c>
      <c r="E103" s="113"/>
      <c r="F103" s="113"/>
      <c r="G103" s="113"/>
      <c r="H103" s="113"/>
      <c r="I103" s="113"/>
      <c r="J103" s="114">
        <f>J341</f>
        <v>0</v>
      </c>
      <c r="L103" s="111"/>
    </row>
    <row r="104" spans="2:47" s="9" customFormat="1" ht="19.899999999999999" customHeight="1">
      <c r="B104" s="111"/>
      <c r="D104" s="112" t="s">
        <v>118</v>
      </c>
      <c r="E104" s="113"/>
      <c r="F104" s="113"/>
      <c r="G104" s="113"/>
      <c r="H104" s="113"/>
      <c r="I104" s="113"/>
      <c r="J104" s="114">
        <f>J353</f>
        <v>0</v>
      </c>
      <c r="L104" s="111"/>
    </row>
    <row r="105" spans="2:47" s="9" customFormat="1" ht="19.899999999999999" customHeight="1">
      <c r="B105" s="111"/>
      <c r="D105" s="112" t="s">
        <v>119</v>
      </c>
      <c r="E105" s="113"/>
      <c r="F105" s="113"/>
      <c r="G105" s="113"/>
      <c r="H105" s="113"/>
      <c r="I105" s="113"/>
      <c r="J105" s="114">
        <f>J362</f>
        <v>0</v>
      </c>
      <c r="L105" s="111"/>
    </row>
    <row r="106" spans="2:47" s="9" customFormat="1" ht="19.899999999999999" customHeight="1">
      <c r="B106" s="111"/>
      <c r="D106" s="112" t="s">
        <v>120</v>
      </c>
      <c r="E106" s="113"/>
      <c r="F106" s="113"/>
      <c r="G106" s="113"/>
      <c r="H106" s="113"/>
      <c r="I106" s="113"/>
      <c r="J106" s="114">
        <f>J379</f>
        <v>0</v>
      </c>
      <c r="L106" s="111"/>
    </row>
    <row r="107" spans="2:47" s="9" customFormat="1" ht="19.899999999999999" customHeight="1">
      <c r="B107" s="111"/>
      <c r="D107" s="112" t="s">
        <v>121</v>
      </c>
      <c r="E107" s="113"/>
      <c r="F107" s="113"/>
      <c r="G107" s="113"/>
      <c r="H107" s="113"/>
      <c r="I107" s="113"/>
      <c r="J107" s="114">
        <f>J395</f>
        <v>0</v>
      </c>
      <c r="L107" s="111"/>
    </row>
    <row r="108" spans="2:47" s="8" customFormat="1" ht="24.95" customHeight="1">
      <c r="B108" s="107"/>
      <c r="D108" s="108" t="s">
        <v>122</v>
      </c>
      <c r="E108" s="109"/>
      <c r="F108" s="109"/>
      <c r="G108" s="109"/>
      <c r="H108" s="109"/>
      <c r="I108" s="109"/>
      <c r="J108" s="110">
        <f>J398</f>
        <v>0</v>
      </c>
      <c r="L108" s="107"/>
    </row>
    <row r="109" spans="2:47" s="9" customFormat="1" ht="19.899999999999999" customHeight="1">
      <c r="B109" s="111"/>
      <c r="D109" s="112" t="s">
        <v>123</v>
      </c>
      <c r="E109" s="113"/>
      <c r="F109" s="113"/>
      <c r="G109" s="113"/>
      <c r="H109" s="113"/>
      <c r="I109" s="113"/>
      <c r="J109" s="114">
        <f>J399</f>
        <v>0</v>
      </c>
      <c r="L109" s="111"/>
    </row>
    <row r="110" spans="2:47" s="8" customFormat="1" ht="24.95" customHeight="1">
      <c r="B110" s="107"/>
      <c r="D110" s="108" t="s">
        <v>124</v>
      </c>
      <c r="E110" s="109"/>
      <c r="F110" s="109"/>
      <c r="G110" s="109"/>
      <c r="H110" s="109"/>
      <c r="I110" s="109"/>
      <c r="J110" s="110">
        <f>J422</f>
        <v>0</v>
      </c>
      <c r="L110" s="107"/>
    </row>
    <row r="111" spans="2:47" s="9" customFormat="1" ht="19.899999999999999" customHeight="1">
      <c r="B111" s="111"/>
      <c r="D111" s="112" t="s">
        <v>125</v>
      </c>
      <c r="E111" s="113"/>
      <c r="F111" s="113"/>
      <c r="G111" s="113"/>
      <c r="H111" s="113"/>
      <c r="I111" s="113"/>
      <c r="J111" s="114">
        <f>J423</f>
        <v>0</v>
      </c>
      <c r="L111" s="111"/>
    </row>
    <row r="112" spans="2:47" s="1" customFormat="1" ht="21.75" customHeight="1">
      <c r="B112" s="31"/>
      <c r="L112" s="31"/>
    </row>
    <row r="113" spans="2:12" s="1" customFormat="1" ht="6.95" customHeight="1">
      <c r="B113" s="43"/>
      <c r="C113" s="44"/>
      <c r="D113" s="44"/>
      <c r="E113" s="44"/>
      <c r="F113" s="44"/>
      <c r="G113" s="44"/>
      <c r="H113" s="44"/>
      <c r="I113" s="44"/>
      <c r="J113" s="44"/>
      <c r="K113" s="44"/>
      <c r="L113" s="31"/>
    </row>
    <row r="117" spans="2:12" s="1" customFormat="1" ht="6.95" customHeight="1">
      <c r="B117" s="45"/>
      <c r="C117" s="46"/>
      <c r="D117" s="46"/>
      <c r="E117" s="46"/>
      <c r="F117" s="46"/>
      <c r="G117" s="46"/>
      <c r="H117" s="46"/>
      <c r="I117" s="46"/>
      <c r="J117" s="46"/>
      <c r="K117" s="46"/>
      <c r="L117" s="31"/>
    </row>
    <row r="118" spans="2:12" s="1" customFormat="1" ht="24.95" customHeight="1">
      <c r="B118" s="31"/>
      <c r="C118" s="20" t="s">
        <v>126</v>
      </c>
      <c r="L118" s="31"/>
    </row>
    <row r="119" spans="2:12" s="1" customFormat="1" ht="6.95" customHeight="1">
      <c r="B119" s="31"/>
      <c r="L119" s="31"/>
    </row>
    <row r="120" spans="2:12" s="1" customFormat="1" ht="12" customHeight="1">
      <c r="B120" s="31"/>
      <c r="C120" s="26" t="s">
        <v>16</v>
      </c>
      <c r="L120" s="31"/>
    </row>
    <row r="121" spans="2:12" s="1" customFormat="1" ht="26.25" customHeight="1">
      <c r="B121" s="31"/>
      <c r="E121" s="248" t="str">
        <f>E7</f>
        <v>Lapák štěrku v prostoru stávajícího nátoku do odlehčovací komory OK1C v areálu ČOV Karviná</v>
      </c>
      <c r="F121" s="249"/>
      <c r="G121" s="249"/>
      <c r="H121" s="249"/>
      <c r="L121" s="31"/>
    </row>
    <row r="122" spans="2:12" ht="12" customHeight="1">
      <c r="B122" s="19"/>
      <c r="C122" s="26" t="s">
        <v>104</v>
      </c>
      <c r="L122" s="19"/>
    </row>
    <row r="123" spans="2:12" s="1" customFormat="1" ht="23.25" customHeight="1">
      <c r="B123" s="31"/>
      <c r="E123" s="248" t="s">
        <v>105</v>
      </c>
      <c r="F123" s="247"/>
      <c r="G123" s="247"/>
      <c r="H123" s="247"/>
      <c r="L123" s="31"/>
    </row>
    <row r="124" spans="2:12" s="1" customFormat="1" ht="12" customHeight="1">
      <c r="B124" s="31"/>
      <c r="C124" s="26" t="s">
        <v>106</v>
      </c>
      <c r="L124" s="31"/>
    </row>
    <row r="125" spans="2:12" s="1" customFormat="1" ht="16.5" customHeight="1">
      <c r="B125" s="31"/>
      <c r="E125" s="224" t="str">
        <f>E11</f>
        <v>001 - SO 01 Lapák štěrku</v>
      </c>
      <c r="F125" s="247"/>
      <c r="G125" s="247"/>
      <c r="H125" s="247"/>
      <c r="L125" s="31"/>
    </row>
    <row r="126" spans="2:12" s="1" customFormat="1" ht="6.95" customHeight="1">
      <c r="B126" s="31"/>
      <c r="L126" s="31"/>
    </row>
    <row r="127" spans="2:12" s="1" customFormat="1" ht="12" customHeight="1">
      <c r="B127" s="31"/>
      <c r="C127" s="26" t="s">
        <v>20</v>
      </c>
      <c r="F127" s="24" t="str">
        <f>F14</f>
        <v xml:space="preserve"> </v>
      </c>
      <c r="I127" s="26" t="s">
        <v>22</v>
      </c>
      <c r="J127" s="51">
        <f>IF(J14="","",J14)</f>
        <v>44947</v>
      </c>
      <c r="L127" s="31"/>
    </row>
    <row r="128" spans="2:12" s="1" customFormat="1" ht="6.95" customHeight="1">
      <c r="B128" s="31"/>
      <c r="L128" s="31"/>
    </row>
    <row r="129" spans="2:65" s="1" customFormat="1" ht="15.2" customHeight="1">
      <c r="B129" s="31"/>
      <c r="C129" s="26" t="s">
        <v>23</v>
      </c>
      <c r="F129" s="24" t="str">
        <f>E17</f>
        <v>Statutární město Karviná</v>
      </c>
      <c r="I129" s="26" t="s">
        <v>29</v>
      </c>
      <c r="J129" s="29" t="str">
        <f>E23</f>
        <v>KBprojekt Aqua s.r.o.</v>
      </c>
      <c r="L129" s="31"/>
    </row>
    <row r="130" spans="2:65" s="1" customFormat="1" ht="15.2" customHeight="1">
      <c r="B130" s="31"/>
      <c r="C130" s="26" t="s">
        <v>27</v>
      </c>
      <c r="F130" s="24" t="str">
        <f>IF(E20="","",E20)</f>
        <v>Vyplň údaj</v>
      </c>
      <c r="I130" s="26" t="s">
        <v>32</v>
      </c>
      <c r="J130" s="29" t="str">
        <f>E26</f>
        <v xml:space="preserve"> </v>
      </c>
      <c r="L130" s="31"/>
    </row>
    <row r="131" spans="2:65" s="1" customFormat="1" ht="10.35" customHeight="1">
      <c r="B131" s="31"/>
      <c r="L131" s="31"/>
    </row>
    <row r="132" spans="2:65" s="10" customFormat="1" ht="29.25" customHeight="1">
      <c r="B132" s="115"/>
      <c r="C132" s="116" t="s">
        <v>127</v>
      </c>
      <c r="D132" s="117" t="s">
        <v>59</v>
      </c>
      <c r="E132" s="117" t="s">
        <v>55</v>
      </c>
      <c r="F132" s="117" t="s">
        <v>56</v>
      </c>
      <c r="G132" s="117" t="s">
        <v>128</v>
      </c>
      <c r="H132" s="117" t="s">
        <v>129</v>
      </c>
      <c r="I132" s="117" t="s">
        <v>130</v>
      </c>
      <c r="J132" s="117" t="s">
        <v>110</v>
      </c>
      <c r="K132" s="118" t="s">
        <v>131</v>
      </c>
      <c r="L132" s="115"/>
      <c r="M132" s="57" t="s">
        <v>1</v>
      </c>
      <c r="N132" s="58" t="s">
        <v>38</v>
      </c>
      <c r="O132" s="58" t="s">
        <v>132</v>
      </c>
      <c r="P132" s="58" t="s">
        <v>133</v>
      </c>
      <c r="Q132" s="58" t="s">
        <v>134</v>
      </c>
      <c r="R132" s="58" t="s">
        <v>135</v>
      </c>
      <c r="S132" s="58" t="s">
        <v>136</v>
      </c>
      <c r="T132" s="59" t="s">
        <v>137</v>
      </c>
    </row>
    <row r="133" spans="2:65" s="1" customFormat="1" ht="22.9" customHeight="1">
      <c r="B133" s="31"/>
      <c r="C133" s="62" t="s">
        <v>138</v>
      </c>
      <c r="J133" s="119">
        <f>BK133</f>
        <v>0</v>
      </c>
      <c r="L133" s="31"/>
      <c r="M133" s="60"/>
      <c r="N133" s="52"/>
      <c r="O133" s="52"/>
      <c r="P133" s="120">
        <f>P134+P398+P422</f>
        <v>0</v>
      </c>
      <c r="Q133" s="52"/>
      <c r="R133" s="120">
        <f>R134+R398+R422</f>
        <v>223.62914977</v>
      </c>
      <c r="S133" s="52"/>
      <c r="T133" s="121">
        <f>T134+T398+T422</f>
        <v>3.34</v>
      </c>
      <c r="AT133" s="16" t="s">
        <v>73</v>
      </c>
      <c r="AU133" s="16" t="s">
        <v>112</v>
      </c>
      <c r="BK133" s="122">
        <f>BK134+BK398+BK422</f>
        <v>0</v>
      </c>
    </row>
    <row r="134" spans="2:65" s="11" customFormat="1" ht="25.9" customHeight="1">
      <c r="B134" s="123"/>
      <c r="D134" s="124" t="s">
        <v>73</v>
      </c>
      <c r="E134" s="125" t="s">
        <v>139</v>
      </c>
      <c r="F134" s="125" t="s">
        <v>140</v>
      </c>
      <c r="I134" s="126"/>
      <c r="J134" s="127">
        <f>BK134</f>
        <v>0</v>
      </c>
      <c r="L134" s="123"/>
      <c r="M134" s="128"/>
      <c r="P134" s="129">
        <f>P135+P238+P311+P341+P353+P362+P379+P395</f>
        <v>0</v>
      </c>
      <c r="R134" s="129">
        <f>R135+R238+R311+R341+R353+R362+R379+R395</f>
        <v>223.59914977</v>
      </c>
      <c r="T134" s="130">
        <f>T135+T238+T311+T341+T353+T362+T379+T395</f>
        <v>3.34</v>
      </c>
      <c r="AR134" s="124" t="s">
        <v>80</v>
      </c>
      <c r="AT134" s="131" t="s">
        <v>73</v>
      </c>
      <c r="AU134" s="131" t="s">
        <v>74</v>
      </c>
      <c r="AY134" s="124" t="s">
        <v>141</v>
      </c>
      <c r="BK134" s="132">
        <f>BK135+BK238+BK311+BK341+BK353+BK362+BK379+BK395</f>
        <v>0</v>
      </c>
    </row>
    <row r="135" spans="2:65" s="11" customFormat="1" ht="22.9" customHeight="1">
      <c r="B135" s="123"/>
      <c r="D135" s="124" t="s">
        <v>73</v>
      </c>
      <c r="E135" s="133" t="s">
        <v>80</v>
      </c>
      <c r="F135" s="133" t="s">
        <v>142</v>
      </c>
      <c r="I135" s="126"/>
      <c r="J135" s="134">
        <f>BK135</f>
        <v>0</v>
      </c>
      <c r="L135" s="123"/>
      <c r="M135" s="128"/>
      <c r="P135" s="129">
        <f>SUM(P136:P237)</f>
        <v>0</v>
      </c>
      <c r="R135" s="129">
        <f>SUM(R136:R237)</f>
        <v>13.6868692</v>
      </c>
      <c r="T135" s="130">
        <f>SUM(T136:T237)</f>
        <v>1.8399999999999999</v>
      </c>
      <c r="AR135" s="124" t="s">
        <v>80</v>
      </c>
      <c r="AT135" s="131" t="s">
        <v>73</v>
      </c>
      <c r="AU135" s="131" t="s">
        <v>80</v>
      </c>
      <c r="AY135" s="124" t="s">
        <v>141</v>
      </c>
      <c r="BK135" s="132">
        <f>SUM(BK136:BK237)</f>
        <v>0</v>
      </c>
    </row>
    <row r="136" spans="2:65" s="1" customFormat="1" ht="24.2" customHeight="1">
      <c r="B136" s="135"/>
      <c r="C136" s="136" t="s">
        <v>80</v>
      </c>
      <c r="D136" s="136" t="s">
        <v>143</v>
      </c>
      <c r="E136" s="137" t="s">
        <v>144</v>
      </c>
      <c r="F136" s="138" t="s">
        <v>145</v>
      </c>
      <c r="G136" s="139" t="s">
        <v>146</v>
      </c>
      <c r="H136" s="140">
        <v>4</v>
      </c>
      <c r="I136" s="141"/>
      <c r="J136" s="142">
        <f>ROUND(I136*H136,2)</f>
        <v>0</v>
      </c>
      <c r="K136" s="138" t="s">
        <v>147</v>
      </c>
      <c r="L136" s="31"/>
      <c r="M136" s="143" t="s">
        <v>1</v>
      </c>
      <c r="N136" s="144" t="s">
        <v>39</v>
      </c>
      <c r="P136" s="145">
        <f>O136*H136</f>
        <v>0</v>
      </c>
      <c r="Q136" s="145">
        <v>0</v>
      </c>
      <c r="R136" s="145">
        <f>Q136*H136</f>
        <v>0</v>
      </c>
      <c r="S136" s="145">
        <v>0.255</v>
      </c>
      <c r="T136" s="146">
        <f>S136*H136</f>
        <v>1.02</v>
      </c>
      <c r="AR136" s="147" t="s">
        <v>148</v>
      </c>
      <c r="AT136" s="147" t="s">
        <v>143</v>
      </c>
      <c r="AU136" s="147" t="s">
        <v>82</v>
      </c>
      <c r="AY136" s="16" t="s">
        <v>141</v>
      </c>
      <c r="BE136" s="148">
        <f>IF(N136="základní",J136,0)</f>
        <v>0</v>
      </c>
      <c r="BF136" s="148">
        <f>IF(N136="snížená",J136,0)</f>
        <v>0</v>
      </c>
      <c r="BG136" s="148">
        <f>IF(N136="zákl. přenesená",J136,0)</f>
        <v>0</v>
      </c>
      <c r="BH136" s="148">
        <f>IF(N136="sníž. přenesená",J136,0)</f>
        <v>0</v>
      </c>
      <c r="BI136" s="148">
        <f>IF(N136="nulová",J136,0)</f>
        <v>0</v>
      </c>
      <c r="BJ136" s="16" t="s">
        <v>80</v>
      </c>
      <c r="BK136" s="148">
        <f>ROUND(I136*H136,2)</f>
        <v>0</v>
      </c>
      <c r="BL136" s="16" t="s">
        <v>148</v>
      </c>
      <c r="BM136" s="147" t="s">
        <v>149</v>
      </c>
    </row>
    <row r="137" spans="2:65" s="1" customFormat="1" ht="48.75">
      <c r="B137" s="31"/>
      <c r="D137" s="149" t="s">
        <v>150</v>
      </c>
      <c r="F137" s="150" t="s">
        <v>151</v>
      </c>
      <c r="I137" s="151"/>
      <c r="L137" s="31"/>
      <c r="M137" s="152"/>
      <c r="T137" s="54"/>
      <c r="AT137" s="16" t="s">
        <v>150</v>
      </c>
      <c r="AU137" s="16" t="s">
        <v>82</v>
      </c>
    </row>
    <row r="138" spans="2:65" s="1" customFormat="1" ht="19.5">
      <c r="B138" s="31"/>
      <c r="D138" s="149" t="s">
        <v>152</v>
      </c>
      <c r="F138" s="153" t="s">
        <v>153</v>
      </c>
      <c r="I138" s="151"/>
      <c r="L138" s="31"/>
      <c r="M138" s="152"/>
      <c r="T138" s="54"/>
      <c r="AT138" s="16" t="s">
        <v>152</v>
      </c>
      <c r="AU138" s="16" t="s">
        <v>82</v>
      </c>
    </row>
    <row r="139" spans="2:65" s="12" customFormat="1">
      <c r="B139" s="154"/>
      <c r="D139" s="149" t="s">
        <v>154</v>
      </c>
      <c r="E139" s="155" t="s">
        <v>1</v>
      </c>
      <c r="F139" s="156" t="s">
        <v>148</v>
      </c>
      <c r="H139" s="157">
        <v>4</v>
      </c>
      <c r="I139" s="158"/>
      <c r="L139" s="154"/>
      <c r="M139" s="159"/>
      <c r="T139" s="160"/>
      <c r="AT139" s="155" t="s">
        <v>154</v>
      </c>
      <c r="AU139" s="155" t="s">
        <v>82</v>
      </c>
      <c r="AV139" s="12" t="s">
        <v>82</v>
      </c>
      <c r="AW139" s="12" t="s">
        <v>31</v>
      </c>
      <c r="AX139" s="12" t="s">
        <v>80</v>
      </c>
      <c r="AY139" s="155" t="s">
        <v>141</v>
      </c>
    </row>
    <row r="140" spans="2:65" s="1" customFormat="1" ht="16.5" customHeight="1">
      <c r="B140" s="135"/>
      <c r="C140" s="136" t="s">
        <v>82</v>
      </c>
      <c r="D140" s="136" t="s">
        <v>143</v>
      </c>
      <c r="E140" s="137" t="s">
        <v>155</v>
      </c>
      <c r="F140" s="138" t="s">
        <v>156</v>
      </c>
      <c r="G140" s="139" t="s">
        <v>157</v>
      </c>
      <c r="H140" s="140">
        <v>4</v>
      </c>
      <c r="I140" s="141"/>
      <c r="J140" s="142">
        <f>ROUND(I140*H140,2)</f>
        <v>0</v>
      </c>
      <c r="K140" s="138" t="s">
        <v>147</v>
      </c>
      <c r="L140" s="31"/>
      <c r="M140" s="143" t="s">
        <v>1</v>
      </c>
      <c r="N140" s="144" t="s">
        <v>39</v>
      </c>
      <c r="P140" s="145">
        <f>O140*H140</f>
        <v>0</v>
      </c>
      <c r="Q140" s="145">
        <v>0</v>
      </c>
      <c r="R140" s="145">
        <f>Q140*H140</f>
        <v>0</v>
      </c>
      <c r="S140" s="145">
        <v>0.20499999999999999</v>
      </c>
      <c r="T140" s="146">
        <f>S140*H140</f>
        <v>0.82</v>
      </c>
      <c r="AR140" s="147" t="s">
        <v>148</v>
      </c>
      <c r="AT140" s="147" t="s">
        <v>143</v>
      </c>
      <c r="AU140" s="147" t="s">
        <v>82</v>
      </c>
      <c r="AY140" s="16" t="s">
        <v>141</v>
      </c>
      <c r="BE140" s="148">
        <f>IF(N140="základní",J140,0)</f>
        <v>0</v>
      </c>
      <c r="BF140" s="148">
        <f>IF(N140="snížená",J140,0)</f>
        <v>0</v>
      </c>
      <c r="BG140" s="148">
        <f>IF(N140="zákl. přenesená",J140,0)</f>
        <v>0</v>
      </c>
      <c r="BH140" s="148">
        <f>IF(N140="sníž. přenesená",J140,0)</f>
        <v>0</v>
      </c>
      <c r="BI140" s="148">
        <f>IF(N140="nulová",J140,0)</f>
        <v>0</v>
      </c>
      <c r="BJ140" s="16" t="s">
        <v>80</v>
      </c>
      <c r="BK140" s="148">
        <f>ROUND(I140*H140,2)</f>
        <v>0</v>
      </c>
      <c r="BL140" s="16" t="s">
        <v>148</v>
      </c>
      <c r="BM140" s="147" t="s">
        <v>158</v>
      </c>
    </row>
    <row r="141" spans="2:65" s="1" customFormat="1" ht="29.25">
      <c r="B141" s="31"/>
      <c r="D141" s="149" t="s">
        <v>150</v>
      </c>
      <c r="F141" s="150" t="s">
        <v>159</v>
      </c>
      <c r="I141" s="151"/>
      <c r="L141" s="31"/>
      <c r="M141" s="152"/>
      <c r="T141" s="54"/>
      <c r="AT141" s="16" t="s">
        <v>150</v>
      </c>
      <c r="AU141" s="16" t="s">
        <v>82</v>
      </c>
    </row>
    <row r="142" spans="2:65" s="12" customFormat="1">
      <c r="B142" s="154"/>
      <c r="D142" s="149" t="s">
        <v>154</v>
      </c>
      <c r="E142" s="155" t="s">
        <v>1</v>
      </c>
      <c r="F142" s="156" t="s">
        <v>148</v>
      </c>
      <c r="H142" s="157">
        <v>4</v>
      </c>
      <c r="I142" s="158"/>
      <c r="L142" s="154"/>
      <c r="M142" s="159"/>
      <c r="T142" s="160"/>
      <c r="AT142" s="155" t="s">
        <v>154</v>
      </c>
      <c r="AU142" s="155" t="s">
        <v>82</v>
      </c>
      <c r="AV142" s="12" t="s">
        <v>82</v>
      </c>
      <c r="AW142" s="12" t="s">
        <v>31</v>
      </c>
      <c r="AX142" s="12" t="s">
        <v>80</v>
      </c>
      <c r="AY142" s="155" t="s">
        <v>141</v>
      </c>
    </row>
    <row r="143" spans="2:65" s="1" customFormat="1" ht="24.2" customHeight="1">
      <c r="B143" s="135"/>
      <c r="C143" s="136" t="s">
        <v>160</v>
      </c>
      <c r="D143" s="136" t="s">
        <v>143</v>
      </c>
      <c r="E143" s="137" t="s">
        <v>161</v>
      </c>
      <c r="F143" s="138" t="s">
        <v>162</v>
      </c>
      <c r="G143" s="139" t="s">
        <v>163</v>
      </c>
      <c r="H143" s="140">
        <v>1</v>
      </c>
      <c r="I143" s="141"/>
      <c r="J143" s="142">
        <f>ROUND(I143*H143,2)</f>
        <v>0</v>
      </c>
      <c r="K143" s="138" t="s">
        <v>1</v>
      </c>
      <c r="L143" s="31"/>
      <c r="M143" s="143" t="s">
        <v>1</v>
      </c>
      <c r="N143" s="144" t="s">
        <v>39</v>
      </c>
      <c r="P143" s="145">
        <f>O143*H143</f>
        <v>0</v>
      </c>
      <c r="Q143" s="145">
        <v>0</v>
      </c>
      <c r="R143" s="145">
        <f>Q143*H143</f>
        <v>0</v>
      </c>
      <c r="S143" s="145">
        <v>0</v>
      </c>
      <c r="T143" s="146">
        <f>S143*H143</f>
        <v>0</v>
      </c>
      <c r="AR143" s="147" t="s">
        <v>148</v>
      </c>
      <c r="AT143" s="147" t="s">
        <v>143</v>
      </c>
      <c r="AU143" s="147" t="s">
        <v>82</v>
      </c>
      <c r="AY143" s="16" t="s">
        <v>141</v>
      </c>
      <c r="BE143" s="148">
        <f>IF(N143="základní",J143,0)</f>
        <v>0</v>
      </c>
      <c r="BF143" s="148">
        <f>IF(N143="snížená",J143,0)</f>
        <v>0</v>
      </c>
      <c r="BG143" s="148">
        <f>IF(N143="zákl. přenesená",J143,0)</f>
        <v>0</v>
      </c>
      <c r="BH143" s="148">
        <f>IF(N143="sníž. přenesená",J143,0)</f>
        <v>0</v>
      </c>
      <c r="BI143" s="148">
        <f>IF(N143="nulová",J143,0)</f>
        <v>0</v>
      </c>
      <c r="BJ143" s="16" t="s">
        <v>80</v>
      </c>
      <c r="BK143" s="148">
        <f>ROUND(I143*H143,2)</f>
        <v>0</v>
      </c>
      <c r="BL143" s="16" t="s">
        <v>148</v>
      </c>
      <c r="BM143" s="147" t="s">
        <v>164</v>
      </c>
    </row>
    <row r="144" spans="2:65" s="1" customFormat="1" ht="19.5">
      <c r="B144" s="31"/>
      <c r="D144" s="149" t="s">
        <v>150</v>
      </c>
      <c r="F144" s="150" t="s">
        <v>162</v>
      </c>
      <c r="I144" s="151"/>
      <c r="L144" s="31"/>
      <c r="M144" s="152"/>
      <c r="T144" s="54"/>
      <c r="AT144" s="16" t="s">
        <v>150</v>
      </c>
      <c r="AU144" s="16" t="s">
        <v>82</v>
      </c>
    </row>
    <row r="145" spans="2:65" s="1" customFormat="1" ht="19.5">
      <c r="B145" s="31"/>
      <c r="D145" s="149" t="s">
        <v>152</v>
      </c>
      <c r="F145" s="153" t="s">
        <v>153</v>
      </c>
      <c r="I145" s="151"/>
      <c r="L145" s="31"/>
      <c r="M145" s="152"/>
      <c r="T145" s="54"/>
      <c r="AT145" s="16" t="s">
        <v>152</v>
      </c>
      <c r="AU145" s="16" t="s">
        <v>82</v>
      </c>
    </row>
    <row r="146" spans="2:65" s="12" customFormat="1">
      <c r="B146" s="154"/>
      <c r="D146" s="149" t="s">
        <v>154</v>
      </c>
      <c r="E146" s="155" t="s">
        <v>1</v>
      </c>
      <c r="F146" s="156" t="s">
        <v>80</v>
      </c>
      <c r="H146" s="157">
        <v>1</v>
      </c>
      <c r="I146" s="158"/>
      <c r="L146" s="154"/>
      <c r="M146" s="159"/>
      <c r="T146" s="160"/>
      <c r="AT146" s="155" t="s">
        <v>154</v>
      </c>
      <c r="AU146" s="155" t="s">
        <v>82</v>
      </c>
      <c r="AV146" s="12" t="s">
        <v>82</v>
      </c>
      <c r="AW146" s="12" t="s">
        <v>31</v>
      </c>
      <c r="AX146" s="12" t="s">
        <v>80</v>
      </c>
      <c r="AY146" s="155" t="s">
        <v>141</v>
      </c>
    </row>
    <row r="147" spans="2:65" s="1" customFormat="1" ht="24.2" customHeight="1">
      <c r="B147" s="135"/>
      <c r="C147" s="136" t="s">
        <v>148</v>
      </c>
      <c r="D147" s="136" t="s">
        <v>143</v>
      </c>
      <c r="E147" s="137" t="s">
        <v>165</v>
      </c>
      <c r="F147" s="138" t="s">
        <v>166</v>
      </c>
      <c r="G147" s="139" t="s">
        <v>167</v>
      </c>
      <c r="H147" s="140">
        <v>1</v>
      </c>
      <c r="I147" s="141"/>
      <c r="J147" s="142">
        <f>ROUND(I147*H147,2)</f>
        <v>0</v>
      </c>
      <c r="K147" s="138" t="s">
        <v>147</v>
      </c>
      <c r="L147" s="31"/>
      <c r="M147" s="143" t="s">
        <v>1</v>
      </c>
      <c r="N147" s="144" t="s">
        <v>39</v>
      </c>
      <c r="P147" s="145">
        <f>O147*H147</f>
        <v>0</v>
      </c>
      <c r="Q147" s="145">
        <v>0</v>
      </c>
      <c r="R147" s="145">
        <f>Q147*H147</f>
        <v>0</v>
      </c>
      <c r="S147" s="145">
        <v>0</v>
      </c>
      <c r="T147" s="146">
        <f>S147*H147</f>
        <v>0</v>
      </c>
      <c r="AR147" s="147" t="s">
        <v>148</v>
      </c>
      <c r="AT147" s="147" t="s">
        <v>143</v>
      </c>
      <c r="AU147" s="147" t="s">
        <v>82</v>
      </c>
      <c r="AY147" s="16" t="s">
        <v>141</v>
      </c>
      <c r="BE147" s="148">
        <f>IF(N147="základní",J147,0)</f>
        <v>0</v>
      </c>
      <c r="BF147" s="148">
        <f>IF(N147="snížená",J147,0)</f>
        <v>0</v>
      </c>
      <c r="BG147" s="148">
        <f>IF(N147="zákl. přenesená",J147,0)</f>
        <v>0</v>
      </c>
      <c r="BH147" s="148">
        <f>IF(N147="sníž. přenesená",J147,0)</f>
        <v>0</v>
      </c>
      <c r="BI147" s="148">
        <f>IF(N147="nulová",J147,0)</f>
        <v>0</v>
      </c>
      <c r="BJ147" s="16" t="s">
        <v>80</v>
      </c>
      <c r="BK147" s="148">
        <f>ROUND(I147*H147,2)</f>
        <v>0</v>
      </c>
      <c r="BL147" s="16" t="s">
        <v>148</v>
      </c>
      <c r="BM147" s="147" t="s">
        <v>168</v>
      </c>
    </row>
    <row r="148" spans="2:65" s="1" customFormat="1">
      <c r="B148" s="31"/>
      <c r="D148" s="149" t="s">
        <v>150</v>
      </c>
      <c r="F148" s="150" t="s">
        <v>169</v>
      </c>
      <c r="I148" s="151"/>
      <c r="L148" s="31"/>
      <c r="M148" s="152"/>
      <c r="T148" s="54"/>
      <c r="AT148" s="16" t="s">
        <v>150</v>
      </c>
      <c r="AU148" s="16" t="s">
        <v>82</v>
      </c>
    </row>
    <row r="149" spans="2:65" s="1" customFormat="1" ht="19.5">
      <c r="B149" s="31"/>
      <c r="D149" s="149" t="s">
        <v>152</v>
      </c>
      <c r="F149" s="153" t="s">
        <v>153</v>
      </c>
      <c r="I149" s="151"/>
      <c r="L149" s="31"/>
      <c r="M149" s="152"/>
      <c r="T149" s="54"/>
      <c r="AT149" s="16" t="s">
        <v>152</v>
      </c>
      <c r="AU149" s="16" t="s">
        <v>82</v>
      </c>
    </row>
    <row r="150" spans="2:65" s="12" customFormat="1">
      <c r="B150" s="154"/>
      <c r="D150" s="149" t="s">
        <v>154</v>
      </c>
      <c r="E150" s="155" t="s">
        <v>1</v>
      </c>
      <c r="F150" s="156" t="s">
        <v>80</v>
      </c>
      <c r="H150" s="157">
        <v>1</v>
      </c>
      <c r="I150" s="158"/>
      <c r="L150" s="154"/>
      <c r="M150" s="159"/>
      <c r="T150" s="160"/>
      <c r="AT150" s="155" t="s">
        <v>154</v>
      </c>
      <c r="AU150" s="155" t="s">
        <v>82</v>
      </c>
      <c r="AV150" s="12" t="s">
        <v>82</v>
      </c>
      <c r="AW150" s="12" t="s">
        <v>31</v>
      </c>
      <c r="AX150" s="12" t="s">
        <v>80</v>
      </c>
      <c r="AY150" s="155" t="s">
        <v>141</v>
      </c>
    </row>
    <row r="151" spans="2:65" s="1" customFormat="1" ht="55.5" customHeight="1">
      <c r="B151" s="135"/>
      <c r="C151" s="136" t="s">
        <v>170</v>
      </c>
      <c r="D151" s="136" t="s">
        <v>143</v>
      </c>
      <c r="E151" s="137" t="s">
        <v>171</v>
      </c>
      <c r="F151" s="138" t="s">
        <v>172</v>
      </c>
      <c r="G151" s="139" t="s">
        <v>157</v>
      </c>
      <c r="H151" s="140">
        <v>28</v>
      </c>
      <c r="I151" s="141"/>
      <c r="J151" s="142">
        <f>ROUND(I151*H151,2)</f>
        <v>0</v>
      </c>
      <c r="K151" s="138" t="s">
        <v>1</v>
      </c>
      <c r="L151" s="31"/>
      <c r="M151" s="143" t="s">
        <v>1</v>
      </c>
      <c r="N151" s="144" t="s">
        <v>39</v>
      </c>
      <c r="P151" s="145">
        <f>O151*H151</f>
        <v>0</v>
      </c>
      <c r="Q151" s="145">
        <v>0</v>
      </c>
      <c r="R151" s="145">
        <f>Q151*H151</f>
        <v>0</v>
      </c>
      <c r="S151" s="145">
        <v>0</v>
      </c>
      <c r="T151" s="146">
        <f>S151*H151</f>
        <v>0</v>
      </c>
      <c r="AR151" s="147" t="s">
        <v>148</v>
      </c>
      <c r="AT151" s="147" t="s">
        <v>143</v>
      </c>
      <c r="AU151" s="147" t="s">
        <v>82</v>
      </c>
      <c r="AY151" s="16" t="s">
        <v>141</v>
      </c>
      <c r="BE151" s="148">
        <f>IF(N151="základní",J151,0)</f>
        <v>0</v>
      </c>
      <c r="BF151" s="148">
        <f>IF(N151="snížená",J151,0)</f>
        <v>0</v>
      </c>
      <c r="BG151" s="148">
        <f>IF(N151="zákl. přenesená",J151,0)</f>
        <v>0</v>
      </c>
      <c r="BH151" s="148">
        <f>IF(N151="sníž. přenesená",J151,0)</f>
        <v>0</v>
      </c>
      <c r="BI151" s="148">
        <f>IF(N151="nulová",J151,0)</f>
        <v>0</v>
      </c>
      <c r="BJ151" s="16" t="s">
        <v>80</v>
      </c>
      <c r="BK151" s="148">
        <f>ROUND(I151*H151,2)</f>
        <v>0</v>
      </c>
      <c r="BL151" s="16" t="s">
        <v>148</v>
      </c>
      <c r="BM151" s="147" t="s">
        <v>173</v>
      </c>
    </row>
    <row r="152" spans="2:65" s="1" customFormat="1" ht="39">
      <c r="B152" s="31"/>
      <c r="D152" s="149" t="s">
        <v>150</v>
      </c>
      <c r="F152" s="150" t="s">
        <v>174</v>
      </c>
      <c r="I152" s="151"/>
      <c r="L152" s="31"/>
      <c r="M152" s="152"/>
      <c r="T152" s="54"/>
      <c r="AT152" s="16" t="s">
        <v>150</v>
      </c>
      <c r="AU152" s="16" t="s">
        <v>82</v>
      </c>
    </row>
    <row r="153" spans="2:65" s="1" customFormat="1" ht="48.75">
      <c r="B153" s="31"/>
      <c r="D153" s="149" t="s">
        <v>152</v>
      </c>
      <c r="F153" s="153" t="s">
        <v>175</v>
      </c>
      <c r="I153" s="151"/>
      <c r="L153" s="31"/>
      <c r="M153" s="152"/>
      <c r="T153" s="54"/>
      <c r="AT153" s="16" t="s">
        <v>152</v>
      </c>
      <c r="AU153" s="16" t="s">
        <v>82</v>
      </c>
    </row>
    <row r="154" spans="2:65" s="13" customFormat="1">
      <c r="B154" s="161"/>
      <c r="D154" s="149" t="s">
        <v>154</v>
      </c>
      <c r="E154" s="162" t="s">
        <v>1</v>
      </c>
      <c r="F154" s="163" t="s">
        <v>176</v>
      </c>
      <c r="H154" s="162" t="s">
        <v>1</v>
      </c>
      <c r="I154" s="164"/>
      <c r="L154" s="161"/>
      <c r="M154" s="165"/>
      <c r="T154" s="166"/>
      <c r="AT154" s="162" t="s">
        <v>154</v>
      </c>
      <c r="AU154" s="162" t="s">
        <v>82</v>
      </c>
      <c r="AV154" s="13" t="s">
        <v>80</v>
      </c>
      <c r="AW154" s="13" t="s">
        <v>31</v>
      </c>
      <c r="AX154" s="13" t="s">
        <v>74</v>
      </c>
      <c r="AY154" s="162" t="s">
        <v>141</v>
      </c>
    </row>
    <row r="155" spans="2:65" s="12" customFormat="1">
      <c r="B155" s="154"/>
      <c r="D155" s="149" t="s">
        <v>154</v>
      </c>
      <c r="E155" s="155" t="s">
        <v>1</v>
      </c>
      <c r="F155" s="156" t="s">
        <v>177</v>
      </c>
      <c r="H155" s="157">
        <v>28</v>
      </c>
      <c r="I155" s="158"/>
      <c r="L155" s="154"/>
      <c r="M155" s="159"/>
      <c r="T155" s="160"/>
      <c r="AT155" s="155" t="s">
        <v>154</v>
      </c>
      <c r="AU155" s="155" t="s">
        <v>82</v>
      </c>
      <c r="AV155" s="12" t="s">
        <v>82</v>
      </c>
      <c r="AW155" s="12" t="s">
        <v>31</v>
      </c>
      <c r="AX155" s="12" t="s">
        <v>80</v>
      </c>
      <c r="AY155" s="155" t="s">
        <v>141</v>
      </c>
    </row>
    <row r="156" spans="2:65" s="1" customFormat="1" ht="37.9" customHeight="1">
      <c r="B156" s="135"/>
      <c r="C156" s="136" t="s">
        <v>178</v>
      </c>
      <c r="D156" s="136" t="s">
        <v>143</v>
      </c>
      <c r="E156" s="137" t="s">
        <v>179</v>
      </c>
      <c r="F156" s="138" t="s">
        <v>180</v>
      </c>
      <c r="G156" s="139" t="s">
        <v>181</v>
      </c>
      <c r="H156" s="140">
        <v>150</v>
      </c>
      <c r="I156" s="141"/>
      <c r="J156" s="142">
        <f>ROUND(I156*H156,2)</f>
        <v>0</v>
      </c>
      <c r="K156" s="138" t="s">
        <v>1</v>
      </c>
      <c r="L156" s="31"/>
      <c r="M156" s="143" t="s">
        <v>1</v>
      </c>
      <c r="N156" s="144" t="s">
        <v>39</v>
      </c>
      <c r="P156" s="145">
        <f>O156*H156</f>
        <v>0</v>
      </c>
      <c r="Q156" s="145">
        <v>0</v>
      </c>
      <c r="R156" s="145">
        <f>Q156*H156</f>
        <v>0</v>
      </c>
      <c r="S156" s="145">
        <v>0</v>
      </c>
      <c r="T156" s="146">
        <f>S156*H156</f>
        <v>0</v>
      </c>
      <c r="AR156" s="147" t="s">
        <v>148</v>
      </c>
      <c r="AT156" s="147" t="s">
        <v>143</v>
      </c>
      <c r="AU156" s="147" t="s">
        <v>82</v>
      </c>
      <c r="AY156" s="16" t="s">
        <v>141</v>
      </c>
      <c r="BE156" s="148">
        <f>IF(N156="základní",J156,0)</f>
        <v>0</v>
      </c>
      <c r="BF156" s="148">
        <f>IF(N156="snížená",J156,0)</f>
        <v>0</v>
      </c>
      <c r="BG156" s="148">
        <f>IF(N156="zákl. přenesená",J156,0)</f>
        <v>0</v>
      </c>
      <c r="BH156" s="148">
        <f>IF(N156="sníž. přenesená",J156,0)</f>
        <v>0</v>
      </c>
      <c r="BI156" s="148">
        <f>IF(N156="nulová",J156,0)</f>
        <v>0</v>
      </c>
      <c r="BJ156" s="16" t="s">
        <v>80</v>
      </c>
      <c r="BK156" s="148">
        <f>ROUND(I156*H156,2)</f>
        <v>0</v>
      </c>
      <c r="BL156" s="16" t="s">
        <v>148</v>
      </c>
      <c r="BM156" s="147" t="s">
        <v>182</v>
      </c>
    </row>
    <row r="157" spans="2:65" s="1" customFormat="1" ht="39">
      <c r="B157" s="31"/>
      <c r="D157" s="149" t="s">
        <v>150</v>
      </c>
      <c r="F157" s="150" t="s">
        <v>174</v>
      </c>
      <c r="I157" s="151"/>
      <c r="L157" s="31"/>
      <c r="M157" s="152"/>
      <c r="T157" s="54"/>
      <c r="AT157" s="16" t="s">
        <v>150</v>
      </c>
      <c r="AU157" s="16" t="s">
        <v>82</v>
      </c>
    </row>
    <row r="158" spans="2:65" s="1" customFormat="1" ht="48.75">
      <c r="B158" s="31"/>
      <c r="D158" s="149" t="s">
        <v>152</v>
      </c>
      <c r="F158" s="153" t="s">
        <v>175</v>
      </c>
      <c r="I158" s="151"/>
      <c r="L158" s="31"/>
      <c r="M158" s="152"/>
      <c r="T158" s="54"/>
      <c r="AT158" s="16" t="s">
        <v>152</v>
      </c>
      <c r="AU158" s="16" t="s">
        <v>82</v>
      </c>
    </row>
    <row r="159" spans="2:65" s="12" customFormat="1">
      <c r="B159" s="154"/>
      <c r="D159" s="149" t="s">
        <v>154</v>
      </c>
      <c r="E159" s="155" t="s">
        <v>1</v>
      </c>
      <c r="F159" s="156" t="s">
        <v>183</v>
      </c>
      <c r="H159" s="157">
        <v>150</v>
      </c>
      <c r="I159" s="158"/>
      <c r="L159" s="154"/>
      <c r="M159" s="159"/>
      <c r="T159" s="160"/>
      <c r="AT159" s="155" t="s">
        <v>154</v>
      </c>
      <c r="AU159" s="155" t="s">
        <v>82</v>
      </c>
      <c r="AV159" s="12" t="s">
        <v>82</v>
      </c>
      <c r="AW159" s="12" t="s">
        <v>31</v>
      </c>
      <c r="AX159" s="12" t="s">
        <v>80</v>
      </c>
      <c r="AY159" s="155" t="s">
        <v>141</v>
      </c>
    </row>
    <row r="160" spans="2:65" s="1" customFormat="1" ht="24.2" customHeight="1">
      <c r="B160" s="135"/>
      <c r="C160" s="136" t="s">
        <v>184</v>
      </c>
      <c r="D160" s="136" t="s">
        <v>143</v>
      </c>
      <c r="E160" s="137" t="s">
        <v>185</v>
      </c>
      <c r="F160" s="138" t="s">
        <v>186</v>
      </c>
      <c r="G160" s="139" t="s">
        <v>157</v>
      </c>
      <c r="H160" s="140">
        <v>80</v>
      </c>
      <c r="I160" s="141"/>
      <c r="J160" s="142">
        <f>ROUND(I160*H160,2)</f>
        <v>0</v>
      </c>
      <c r="K160" s="138" t="s">
        <v>147</v>
      </c>
      <c r="L160" s="31"/>
      <c r="M160" s="143" t="s">
        <v>1</v>
      </c>
      <c r="N160" s="144" t="s">
        <v>39</v>
      </c>
      <c r="P160" s="145">
        <f>O160*H160</f>
        <v>0</v>
      </c>
      <c r="Q160" s="145">
        <v>7.1900000000000002E-3</v>
      </c>
      <c r="R160" s="145">
        <f>Q160*H160</f>
        <v>0.57520000000000004</v>
      </c>
      <c r="S160" s="145">
        <v>0</v>
      </c>
      <c r="T160" s="146">
        <f>S160*H160</f>
        <v>0</v>
      </c>
      <c r="AR160" s="147" t="s">
        <v>148</v>
      </c>
      <c r="AT160" s="147" t="s">
        <v>143</v>
      </c>
      <c r="AU160" s="147" t="s">
        <v>82</v>
      </c>
      <c r="AY160" s="16" t="s">
        <v>141</v>
      </c>
      <c r="BE160" s="148">
        <f>IF(N160="základní",J160,0)</f>
        <v>0</v>
      </c>
      <c r="BF160" s="148">
        <f>IF(N160="snížená",J160,0)</f>
        <v>0</v>
      </c>
      <c r="BG160" s="148">
        <f>IF(N160="zákl. přenesená",J160,0)</f>
        <v>0</v>
      </c>
      <c r="BH160" s="148">
        <f>IF(N160="sníž. přenesená",J160,0)</f>
        <v>0</v>
      </c>
      <c r="BI160" s="148">
        <f>IF(N160="nulová",J160,0)</f>
        <v>0</v>
      </c>
      <c r="BJ160" s="16" t="s">
        <v>80</v>
      </c>
      <c r="BK160" s="148">
        <f>ROUND(I160*H160,2)</f>
        <v>0</v>
      </c>
      <c r="BL160" s="16" t="s">
        <v>148</v>
      </c>
      <c r="BM160" s="147" t="s">
        <v>187</v>
      </c>
    </row>
    <row r="161" spans="2:65" s="1" customFormat="1">
      <c r="B161" s="31"/>
      <c r="D161" s="149" t="s">
        <v>150</v>
      </c>
      <c r="F161" s="150" t="s">
        <v>186</v>
      </c>
      <c r="I161" s="151"/>
      <c r="L161" s="31"/>
      <c r="M161" s="152"/>
      <c r="T161" s="54"/>
      <c r="AT161" s="16" t="s">
        <v>150</v>
      </c>
      <c r="AU161" s="16" t="s">
        <v>82</v>
      </c>
    </row>
    <row r="162" spans="2:65" s="1" customFormat="1" ht="19.5">
      <c r="B162" s="31"/>
      <c r="D162" s="149" t="s">
        <v>152</v>
      </c>
      <c r="F162" s="153" t="s">
        <v>153</v>
      </c>
      <c r="I162" s="151"/>
      <c r="L162" s="31"/>
      <c r="M162" s="152"/>
      <c r="T162" s="54"/>
      <c r="AT162" s="16" t="s">
        <v>152</v>
      </c>
      <c r="AU162" s="16" t="s">
        <v>82</v>
      </c>
    </row>
    <row r="163" spans="2:65" s="13" customFormat="1">
      <c r="B163" s="161"/>
      <c r="D163" s="149" t="s">
        <v>154</v>
      </c>
      <c r="E163" s="162" t="s">
        <v>1</v>
      </c>
      <c r="F163" s="163" t="s">
        <v>188</v>
      </c>
      <c r="H163" s="162" t="s">
        <v>1</v>
      </c>
      <c r="I163" s="164"/>
      <c r="L163" s="161"/>
      <c r="M163" s="165"/>
      <c r="T163" s="166"/>
      <c r="AT163" s="162" t="s">
        <v>154</v>
      </c>
      <c r="AU163" s="162" t="s">
        <v>82</v>
      </c>
      <c r="AV163" s="13" t="s">
        <v>80</v>
      </c>
      <c r="AW163" s="13" t="s">
        <v>31</v>
      </c>
      <c r="AX163" s="13" t="s">
        <v>74</v>
      </c>
      <c r="AY163" s="162" t="s">
        <v>141</v>
      </c>
    </row>
    <row r="164" spans="2:65" s="12" customFormat="1">
      <c r="B164" s="154"/>
      <c r="D164" s="149" t="s">
        <v>154</v>
      </c>
      <c r="E164" s="155" t="s">
        <v>1</v>
      </c>
      <c r="F164" s="156" t="s">
        <v>189</v>
      </c>
      <c r="H164" s="157">
        <v>80</v>
      </c>
      <c r="I164" s="158"/>
      <c r="L164" s="154"/>
      <c r="M164" s="159"/>
      <c r="T164" s="160"/>
      <c r="AT164" s="155" t="s">
        <v>154</v>
      </c>
      <c r="AU164" s="155" t="s">
        <v>82</v>
      </c>
      <c r="AV164" s="12" t="s">
        <v>82</v>
      </c>
      <c r="AW164" s="12" t="s">
        <v>31</v>
      </c>
      <c r="AX164" s="12" t="s">
        <v>80</v>
      </c>
      <c r="AY164" s="155" t="s">
        <v>141</v>
      </c>
    </row>
    <row r="165" spans="2:65" s="1" customFormat="1" ht="24.2" customHeight="1">
      <c r="B165" s="135"/>
      <c r="C165" s="136" t="s">
        <v>190</v>
      </c>
      <c r="D165" s="136" t="s">
        <v>143</v>
      </c>
      <c r="E165" s="137" t="s">
        <v>191</v>
      </c>
      <c r="F165" s="138" t="s">
        <v>192</v>
      </c>
      <c r="G165" s="139" t="s">
        <v>193</v>
      </c>
      <c r="H165" s="140">
        <v>1440</v>
      </c>
      <c r="I165" s="141"/>
      <c r="J165" s="142">
        <f>ROUND(I165*H165,2)</f>
        <v>0</v>
      </c>
      <c r="K165" s="138" t="s">
        <v>147</v>
      </c>
      <c r="L165" s="31"/>
      <c r="M165" s="143" t="s">
        <v>1</v>
      </c>
      <c r="N165" s="144" t="s">
        <v>39</v>
      </c>
      <c r="P165" s="145">
        <f>O165*H165</f>
        <v>0</v>
      </c>
      <c r="Q165" s="145">
        <v>3.0000000000000001E-5</v>
      </c>
      <c r="R165" s="145">
        <f>Q165*H165</f>
        <v>4.3200000000000002E-2</v>
      </c>
      <c r="S165" s="145">
        <v>0</v>
      </c>
      <c r="T165" s="146">
        <f>S165*H165</f>
        <v>0</v>
      </c>
      <c r="AR165" s="147" t="s">
        <v>148</v>
      </c>
      <c r="AT165" s="147" t="s">
        <v>143</v>
      </c>
      <c r="AU165" s="147" t="s">
        <v>82</v>
      </c>
      <c r="AY165" s="16" t="s">
        <v>141</v>
      </c>
      <c r="BE165" s="148">
        <f>IF(N165="základní",J165,0)</f>
        <v>0</v>
      </c>
      <c r="BF165" s="148">
        <f>IF(N165="snížená",J165,0)</f>
        <v>0</v>
      </c>
      <c r="BG165" s="148">
        <f>IF(N165="zákl. přenesená",J165,0)</f>
        <v>0</v>
      </c>
      <c r="BH165" s="148">
        <f>IF(N165="sníž. přenesená",J165,0)</f>
        <v>0</v>
      </c>
      <c r="BI165" s="148">
        <f>IF(N165="nulová",J165,0)</f>
        <v>0</v>
      </c>
      <c r="BJ165" s="16" t="s">
        <v>80</v>
      </c>
      <c r="BK165" s="148">
        <f>ROUND(I165*H165,2)</f>
        <v>0</v>
      </c>
      <c r="BL165" s="16" t="s">
        <v>148</v>
      </c>
      <c r="BM165" s="147" t="s">
        <v>194</v>
      </c>
    </row>
    <row r="166" spans="2:65" s="1" customFormat="1" ht="19.5">
      <c r="B166" s="31"/>
      <c r="D166" s="149" t="s">
        <v>150</v>
      </c>
      <c r="F166" s="150" t="s">
        <v>195</v>
      </c>
      <c r="I166" s="151"/>
      <c r="L166" s="31"/>
      <c r="M166" s="152"/>
      <c r="T166" s="54"/>
      <c r="AT166" s="16" t="s">
        <v>150</v>
      </c>
      <c r="AU166" s="16" t="s">
        <v>82</v>
      </c>
    </row>
    <row r="167" spans="2:65" s="1" customFormat="1" ht="19.5">
      <c r="B167" s="31"/>
      <c r="D167" s="149" t="s">
        <v>152</v>
      </c>
      <c r="F167" s="153" t="s">
        <v>196</v>
      </c>
      <c r="I167" s="151"/>
      <c r="L167" s="31"/>
      <c r="M167" s="152"/>
      <c r="T167" s="54"/>
      <c r="AT167" s="16" t="s">
        <v>152</v>
      </c>
      <c r="AU167" s="16" t="s">
        <v>82</v>
      </c>
    </row>
    <row r="168" spans="2:65" s="12" customFormat="1">
      <c r="B168" s="154"/>
      <c r="D168" s="149" t="s">
        <v>154</v>
      </c>
      <c r="E168" s="155" t="s">
        <v>1</v>
      </c>
      <c r="F168" s="156" t="s">
        <v>197</v>
      </c>
      <c r="H168" s="157">
        <v>1440</v>
      </c>
      <c r="I168" s="158"/>
      <c r="L168" s="154"/>
      <c r="M168" s="159"/>
      <c r="T168" s="160"/>
      <c r="AT168" s="155" t="s">
        <v>154</v>
      </c>
      <c r="AU168" s="155" t="s">
        <v>82</v>
      </c>
      <c r="AV168" s="12" t="s">
        <v>82</v>
      </c>
      <c r="AW168" s="12" t="s">
        <v>31</v>
      </c>
      <c r="AX168" s="12" t="s">
        <v>80</v>
      </c>
      <c r="AY168" s="155" t="s">
        <v>141</v>
      </c>
    </row>
    <row r="169" spans="2:65" s="1" customFormat="1" ht="24.2" customHeight="1">
      <c r="B169" s="135"/>
      <c r="C169" s="136" t="s">
        <v>198</v>
      </c>
      <c r="D169" s="136" t="s">
        <v>143</v>
      </c>
      <c r="E169" s="137" t="s">
        <v>199</v>
      </c>
      <c r="F169" s="138" t="s">
        <v>200</v>
      </c>
      <c r="G169" s="139" t="s">
        <v>201</v>
      </c>
      <c r="H169" s="140">
        <v>90</v>
      </c>
      <c r="I169" s="141"/>
      <c r="J169" s="142">
        <f>ROUND(I169*H169,2)</f>
        <v>0</v>
      </c>
      <c r="K169" s="138" t="s">
        <v>147</v>
      </c>
      <c r="L169" s="31"/>
      <c r="M169" s="143" t="s">
        <v>1</v>
      </c>
      <c r="N169" s="144" t="s">
        <v>39</v>
      </c>
      <c r="P169" s="145">
        <f>O169*H169</f>
        <v>0</v>
      </c>
      <c r="Q169" s="145">
        <v>0</v>
      </c>
      <c r="R169" s="145">
        <f>Q169*H169</f>
        <v>0</v>
      </c>
      <c r="S169" s="145">
        <v>0</v>
      </c>
      <c r="T169" s="146">
        <f>S169*H169</f>
        <v>0</v>
      </c>
      <c r="AR169" s="147" t="s">
        <v>148</v>
      </c>
      <c r="AT169" s="147" t="s">
        <v>143</v>
      </c>
      <c r="AU169" s="147" t="s">
        <v>82</v>
      </c>
      <c r="AY169" s="16" t="s">
        <v>141</v>
      </c>
      <c r="BE169" s="148">
        <f>IF(N169="základní",J169,0)</f>
        <v>0</v>
      </c>
      <c r="BF169" s="148">
        <f>IF(N169="snížená",J169,0)</f>
        <v>0</v>
      </c>
      <c r="BG169" s="148">
        <f>IF(N169="zákl. přenesená",J169,0)</f>
        <v>0</v>
      </c>
      <c r="BH169" s="148">
        <f>IF(N169="sníž. přenesená",J169,0)</f>
        <v>0</v>
      </c>
      <c r="BI169" s="148">
        <f>IF(N169="nulová",J169,0)</f>
        <v>0</v>
      </c>
      <c r="BJ169" s="16" t="s">
        <v>80</v>
      </c>
      <c r="BK169" s="148">
        <f>ROUND(I169*H169,2)</f>
        <v>0</v>
      </c>
      <c r="BL169" s="16" t="s">
        <v>148</v>
      </c>
      <c r="BM169" s="147" t="s">
        <v>202</v>
      </c>
    </row>
    <row r="170" spans="2:65" s="1" customFormat="1" ht="19.5">
      <c r="B170" s="31"/>
      <c r="D170" s="149" t="s">
        <v>150</v>
      </c>
      <c r="F170" s="150" t="s">
        <v>203</v>
      </c>
      <c r="I170" s="151"/>
      <c r="L170" s="31"/>
      <c r="M170" s="152"/>
      <c r="T170" s="54"/>
      <c r="AT170" s="16" t="s">
        <v>150</v>
      </c>
      <c r="AU170" s="16" t="s">
        <v>82</v>
      </c>
    </row>
    <row r="171" spans="2:65" s="1" customFormat="1" ht="33" customHeight="1">
      <c r="B171" s="135"/>
      <c r="C171" s="136" t="s">
        <v>204</v>
      </c>
      <c r="D171" s="136" t="s">
        <v>143</v>
      </c>
      <c r="E171" s="137" t="s">
        <v>205</v>
      </c>
      <c r="F171" s="138" t="s">
        <v>206</v>
      </c>
      <c r="G171" s="139" t="s">
        <v>207</v>
      </c>
      <c r="H171" s="140">
        <v>14.135999999999999</v>
      </c>
      <c r="I171" s="141"/>
      <c r="J171" s="142">
        <f>ROUND(I171*H171,2)</f>
        <v>0</v>
      </c>
      <c r="K171" s="138" t="s">
        <v>147</v>
      </c>
      <c r="L171" s="31"/>
      <c r="M171" s="143" t="s">
        <v>1</v>
      </c>
      <c r="N171" s="144" t="s">
        <v>39</v>
      </c>
      <c r="P171" s="145">
        <f>O171*H171</f>
        <v>0</v>
      </c>
      <c r="Q171" s="145">
        <v>0</v>
      </c>
      <c r="R171" s="145">
        <f>Q171*H171</f>
        <v>0</v>
      </c>
      <c r="S171" s="145">
        <v>0</v>
      </c>
      <c r="T171" s="146">
        <f>S171*H171</f>
        <v>0</v>
      </c>
      <c r="AR171" s="147" t="s">
        <v>148</v>
      </c>
      <c r="AT171" s="147" t="s">
        <v>143</v>
      </c>
      <c r="AU171" s="147" t="s">
        <v>82</v>
      </c>
      <c r="AY171" s="16" t="s">
        <v>141</v>
      </c>
      <c r="BE171" s="148">
        <f>IF(N171="základní",J171,0)</f>
        <v>0</v>
      </c>
      <c r="BF171" s="148">
        <f>IF(N171="snížená",J171,0)</f>
        <v>0</v>
      </c>
      <c r="BG171" s="148">
        <f>IF(N171="zákl. přenesená",J171,0)</f>
        <v>0</v>
      </c>
      <c r="BH171" s="148">
        <f>IF(N171="sníž. přenesená",J171,0)</f>
        <v>0</v>
      </c>
      <c r="BI171" s="148">
        <f>IF(N171="nulová",J171,0)</f>
        <v>0</v>
      </c>
      <c r="BJ171" s="16" t="s">
        <v>80</v>
      </c>
      <c r="BK171" s="148">
        <f>ROUND(I171*H171,2)</f>
        <v>0</v>
      </c>
      <c r="BL171" s="16" t="s">
        <v>148</v>
      </c>
      <c r="BM171" s="147" t="s">
        <v>208</v>
      </c>
    </row>
    <row r="172" spans="2:65" s="1" customFormat="1" ht="29.25">
      <c r="B172" s="31"/>
      <c r="D172" s="149" t="s">
        <v>150</v>
      </c>
      <c r="F172" s="150" t="s">
        <v>209</v>
      </c>
      <c r="I172" s="151"/>
      <c r="L172" s="31"/>
      <c r="M172" s="152"/>
      <c r="T172" s="54"/>
      <c r="AT172" s="16" t="s">
        <v>150</v>
      </c>
      <c r="AU172" s="16" t="s">
        <v>82</v>
      </c>
    </row>
    <row r="173" spans="2:65" s="13" customFormat="1">
      <c r="B173" s="161"/>
      <c r="D173" s="149" t="s">
        <v>154</v>
      </c>
      <c r="E173" s="162" t="s">
        <v>1</v>
      </c>
      <c r="F173" s="163" t="s">
        <v>210</v>
      </c>
      <c r="H173" s="162" t="s">
        <v>1</v>
      </c>
      <c r="I173" s="164"/>
      <c r="L173" s="161"/>
      <c r="M173" s="165"/>
      <c r="T173" s="166"/>
      <c r="AT173" s="162" t="s">
        <v>154</v>
      </c>
      <c r="AU173" s="162" t="s">
        <v>82</v>
      </c>
      <c r="AV173" s="13" t="s">
        <v>80</v>
      </c>
      <c r="AW173" s="13" t="s">
        <v>31</v>
      </c>
      <c r="AX173" s="13" t="s">
        <v>74</v>
      </c>
      <c r="AY173" s="162" t="s">
        <v>141</v>
      </c>
    </row>
    <row r="174" spans="2:65" s="12" customFormat="1">
      <c r="B174" s="154"/>
      <c r="D174" s="149" t="s">
        <v>154</v>
      </c>
      <c r="E174" s="155" t="s">
        <v>1</v>
      </c>
      <c r="F174" s="156" t="s">
        <v>211</v>
      </c>
      <c r="H174" s="157">
        <v>8.0559999999999992</v>
      </c>
      <c r="I174" s="158"/>
      <c r="L174" s="154"/>
      <c r="M174" s="159"/>
      <c r="T174" s="160"/>
      <c r="AT174" s="155" t="s">
        <v>154</v>
      </c>
      <c r="AU174" s="155" t="s">
        <v>82</v>
      </c>
      <c r="AV174" s="12" t="s">
        <v>82</v>
      </c>
      <c r="AW174" s="12" t="s">
        <v>31</v>
      </c>
      <c r="AX174" s="12" t="s">
        <v>74</v>
      </c>
      <c r="AY174" s="155" t="s">
        <v>141</v>
      </c>
    </row>
    <row r="175" spans="2:65" s="12" customFormat="1">
      <c r="B175" s="154"/>
      <c r="D175" s="149" t="s">
        <v>154</v>
      </c>
      <c r="E175" s="155" t="s">
        <v>1</v>
      </c>
      <c r="F175" s="156" t="s">
        <v>212</v>
      </c>
      <c r="H175" s="157">
        <v>6.08</v>
      </c>
      <c r="I175" s="158"/>
      <c r="L175" s="154"/>
      <c r="M175" s="159"/>
      <c r="T175" s="160"/>
      <c r="AT175" s="155" t="s">
        <v>154</v>
      </c>
      <c r="AU175" s="155" t="s">
        <v>82</v>
      </c>
      <c r="AV175" s="12" t="s">
        <v>82</v>
      </c>
      <c r="AW175" s="12" t="s">
        <v>31</v>
      </c>
      <c r="AX175" s="12" t="s">
        <v>74</v>
      </c>
      <c r="AY175" s="155" t="s">
        <v>141</v>
      </c>
    </row>
    <row r="176" spans="2:65" s="14" customFormat="1">
      <c r="B176" s="167"/>
      <c r="D176" s="149" t="s">
        <v>154</v>
      </c>
      <c r="E176" s="168" t="s">
        <v>1</v>
      </c>
      <c r="F176" s="169" t="s">
        <v>213</v>
      </c>
      <c r="H176" s="170">
        <v>14.135999999999999</v>
      </c>
      <c r="I176" s="171"/>
      <c r="L176" s="167"/>
      <c r="M176" s="172"/>
      <c r="T176" s="173"/>
      <c r="AT176" s="168" t="s">
        <v>154</v>
      </c>
      <c r="AU176" s="168" t="s">
        <v>82</v>
      </c>
      <c r="AV176" s="14" t="s">
        <v>148</v>
      </c>
      <c r="AW176" s="14" t="s">
        <v>31</v>
      </c>
      <c r="AX176" s="14" t="s">
        <v>80</v>
      </c>
      <c r="AY176" s="168" t="s">
        <v>141</v>
      </c>
    </row>
    <row r="177" spans="2:65" s="1" customFormat="1" ht="33" customHeight="1">
      <c r="B177" s="135"/>
      <c r="C177" s="136" t="s">
        <v>214</v>
      </c>
      <c r="D177" s="136" t="s">
        <v>143</v>
      </c>
      <c r="E177" s="137" t="s">
        <v>215</v>
      </c>
      <c r="F177" s="138" t="s">
        <v>216</v>
      </c>
      <c r="G177" s="139" t="s">
        <v>207</v>
      </c>
      <c r="H177" s="140">
        <v>296.19299999999998</v>
      </c>
      <c r="I177" s="141"/>
      <c r="J177" s="142">
        <f>ROUND(I177*H177,2)</f>
        <v>0</v>
      </c>
      <c r="K177" s="138" t="s">
        <v>147</v>
      </c>
      <c r="L177" s="31"/>
      <c r="M177" s="143" t="s">
        <v>1</v>
      </c>
      <c r="N177" s="144" t="s">
        <v>39</v>
      </c>
      <c r="P177" s="145">
        <f>O177*H177</f>
        <v>0</v>
      </c>
      <c r="Q177" s="145">
        <v>0</v>
      </c>
      <c r="R177" s="145">
        <f>Q177*H177</f>
        <v>0</v>
      </c>
      <c r="S177" s="145">
        <v>0</v>
      </c>
      <c r="T177" s="146">
        <f>S177*H177</f>
        <v>0</v>
      </c>
      <c r="AR177" s="147" t="s">
        <v>148</v>
      </c>
      <c r="AT177" s="147" t="s">
        <v>143</v>
      </c>
      <c r="AU177" s="147" t="s">
        <v>82</v>
      </c>
      <c r="AY177" s="16" t="s">
        <v>141</v>
      </c>
      <c r="BE177" s="148">
        <f>IF(N177="základní",J177,0)</f>
        <v>0</v>
      </c>
      <c r="BF177" s="148">
        <f>IF(N177="snížená",J177,0)</f>
        <v>0</v>
      </c>
      <c r="BG177" s="148">
        <f>IF(N177="zákl. přenesená",J177,0)</f>
        <v>0</v>
      </c>
      <c r="BH177" s="148">
        <f>IF(N177="sníž. přenesená",J177,0)</f>
        <v>0</v>
      </c>
      <c r="BI177" s="148">
        <f>IF(N177="nulová",J177,0)</f>
        <v>0</v>
      </c>
      <c r="BJ177" s="16" t="s">
        <v>80</v>
      </c>
      <c r="BK177" s="148">
        <f>ROUND(I177*H177,2)</f>
        <v>0</v>
      </c>
      <c r="BL177" s="16" t="s">
        <v>148</v>
      </c>
      <c r="BM177" s="147" t="s">
        <v>217</v>
      </c>
    </row>
    <row r="178" spans="2:65" s="1" customFormat="1" ht="29.25">
      <c r="B178" s="31"/>
      <c r="D178" s="149" t="s">
        <v>150</v>
      </c>
      <c r="F178" s="150" t="s">
        <v>218</v>
      </c>
      <c r="I178" s="151"/>
      <c r="L178" s="31"/>
      <c r="M178" s="152"/>
      <c r="T178" s="54"/>
      <c r="AT178" s="16" t="s">
        <v>150</v>
      </c>
      <c r="AU178" s="16" t="s">
        <v>82</v>
      </c>
    </row>
    <row r="179" spans="2:65" s="1" customFormat="1" ht="19.5">
      <c r="B179" s="31"/>
      <c r="D179" s="149" t="s">
        <v>152</v>
      </c>
      <c r="F179" s="153" t="s">
        <v>153</v>
      </c>
      <c r="I179" s="151"/>
      <c r="L179" s="31"/>
      <c r="M179" s="152"/>
      <c r="T179" s="54"/>
      <c r="AT179" s="16" t="s">
        <v>152</v>
      </c>
      <c r="AU179" s="16" t="s">
        <v>82</v>
      </c>
    </row>
    <row r="180" spans="2:65" s="12" customFormat="1">
      <c r="B180" s="154"/>
      <c r="D180" s="149" t="s">
        <v>154</v>
      </c>
      <c r="E180" s="155" t="s">
        <v>1</v>
      </c>
      <c r="F180" s="156" t="s">
        <v>219</v>
      </c>
      <c r="H180" s="157">
        <v>296.19299999999998</v>
      </c>
      <c r="I180" s="158"/>
      <c r="L180" s="154"/>
      <c r="M180" s="159"/>
      <c r="T180" s="160"/>
      <c r="AT180" s="155" t="s">
        <v>154</v>
      </c>
      <c r="AU180" s="155" t="s">
        <v>82</v>
      </c>
      <c r="AV180" s="12" t="s">
        <v>82</v>
      </c>
      <c r="AW180" s="12" t="s">
        <v>31</v>
      </c>
      <c r="AX180" s="12" t="s">
        <v>80</v>
      </c>
      <c r="AY180" s="155" t="s">
        <v>141</v>
      </c>
    </row>
    <row r="181" spans="2:65" s="1" customFormat="1" ht="16.5" customHeight="1">
      <c r="B181" s="135"/>
      <c r="C181" s="136" t="s">
        <v>220</v>
      </c>
      <c r="D181" s="136" t="s">
        <v>143</v>
      </c>
      <c r="E181" s="137" t="s">
        <v>221</v>
      </c>
      <c r="F181" s="138" t="s">
        <v>222</v>
      </c>
      <c r="G181" s="139" t="s">
        <v>157</v>
      </c>
      <c r="H181" s="140">
        <v>289</v>
      </c>
      <c r="I181" s="141"/>
      <c r="J181" s="142">
        <f>ROUND(I181*H181,2)</f>
        <v>0</v>
      </c>
      <c r="K181" s="138" t="s">
        <v>147</v>
      </c>
      <c r="L181" s="31"/>
      <c r="M181" s="143" t="s">
        <v>1</v>
      </c>
      <c r="N181" s="144" t="s">
        <v>39</v>
      </c>
      <c r="P181" s="145">
        <f>O181*H181</f>
        <v>0</v>
      </c>
      <c r="Q181" s="145">
        <v>1.33E-3</v>
      </c>
      <c r="R181" s="145">
        <f>Q181*H181</f>
        <v>0.38436999999999999</v>
      </c>
      <c r="S181" s="145">
        <v>0</v>
      </c>
      <c r="T181" s="146">
        <f>S181*H181</f>
        <v>0</v>
      </c>
      <c r="AR181" s="147" t="s">
        <v>148</v>
      </c>
      <c r="AT181" s="147" t="s">
        <v>143</v>
      </c>
      <c r="AU181" s="147" t="s">
        <v>82</v>
      </c>
      <c r="AY181" s="16" t="s">
        <v>141</v>
      </c>
      <c r="BE181" s="148">
        <f>IF(N181="základní",J181,0)</f>
        <v>0</v>
      </c>
      <c r="BF181" s="148">
        <f>IF(N181="snížená",J181,0)</f>
        <v>0</v>
      </c>
      <c r="BG181" s="148">
        <f>IF(N181="zákl. přenesená",J181,0)</f>
        <v>0</v>
      </c>
      <c r="BH181" s="148">
        <f>IF(N181="sníž. přenesená",J181,0)</f>
        <v>0</v>
      </c>
      <c r="BI181" s="148">
        <f>IF(N181="nulová",J181,0)</f>
        <v>0</v>
      </c>
      <c r="BJ181" s="16" t="s">
        <v>80</v>
      </c>
      <c r="BK181" s="148">
        <f>ROUND(I181*H181,2)</f>
        <v>0</v>
      </c>
      <c r="BL181" s="16" t="s">
        <v>148</v>
      </c>
      <c r="BM181" s="147" t="s">
        <v>223</v>
      </c>
    </row>
    <row r="182" spans="2:65" s="1" customFormat="1" ht="29.25">
      <c r="B182" s="31"/>
      <c r="D182" s="149" t="s">
        <v>150</v>
      </c>
      <c r="F182" s="150" t="s">
        <v>224</v>
      </c>
      <c r="I182" s="151"/>
      <c r="L182" s="31"/>
      <c r="M182" s="152"/>
      <c r="T182" s="54"/>
      <c r="AT182" s="16" t="s">
        <v>150</v>
      </c>
      <c r="AU182" s="16" t="s">
        <v>82</v>
      </c>
    </row>
    <row r="183" spans="2:65" s="1" customFormat="1" ht="19.5">
      <c r="B183" s="31"/>
      <c r="D183" s="149" t="s">
        <v>152</v>
      </c>
      <c r="F183" s="153" t="s">
        <v>153</v>
      </c>
      <c r="I183" s="151"/>
      <c r="L183" s="31"/>
      <c r="M183" s="152"/>
      <c r="T183" s="54"/>
      <c r="AT183" s="16" t="s">
        <v>152</v>
      </c>
      <c r="AU183" s="16" t="s">
        <v>82</v>
      </c>
    </row>
    <row r="184" spans="2:65" s="12" customFormat="1">
      <c r="B184" s="154"/>
      <c r="D184" s="149" t="s">
        <v>154</v>
      </c>
      <c r="E184" s="155" t="s">
        <v>1</v>
      </c>
      <c r="F184" s="156" t="s">
        <v>1148</v>
      </c>
      <c r="H184" s="157">
        <v>289</v>
      </c>
      <c r="I184" s="158"/>
      <c r="L184" s="154"/>
      <c r="M184" s="159"/>
      <c r="T184" s="160"/>
      <c r="AT184" s="155" t="s">
        <v>154</v>
      </c>
      <c r="AU184" s="155" t="s">
        <v>82</v>
      </c>
      <c r="AV184" s="12" t="s">
        <v>82</v>
      </c>
      <c r="AW184" s="12" t="s">
        <v>31</v>
      </c>
      <c r="AX184" s="12" t="s">
        <v>80</v>
      </c>
      <c r="AY184" s="155" t="s">
        <v>141</v>
      </c>
    </row>
    <row r="185" spans="2:65" s="1" customFormat="1" ht="24.2" customHeight="1">
      <c r="B185" s="135"/>
      <c r="C185" s="174" t="s">
        <v>225</v>
      </c>
      <c r="D185" s="174" t="s">
        <v>226</v>
      </c>
      <c r="E185" s="175" t="s">
        <v>227</v>
      </c>
      <c r="F185" s="176" t="s">
        <v>228</v>
      </c>
      <c r="G185" s="177" t="s">
        <v>229</v>
      </c>
      <c r="H185" s="178">
        <v>8.5020000000000007</v>
      </c>
      <c r="I185" s="179"/>
      <c r="J185" s="180">
        <f>ROUND(I185*H185,2)</f>
        <v>0</v>
      </c>
      <c r="K185" s="176" t="s">
        <v>147</v>
      </c>
      <c r="L185" s="181"/>
      <c r="M185" s="182" t="s">
        <v>1</v>
      </c>
      <c r="N185" s="183" t="s">
        <v>39</v>
      </c>
      <c r="P185" s="145">
        <f>O185*H185</f>
        <v>0</v>
      </c>
      <c r="Q185" s="145">
        <v>1</v>
      </c>
      <c r="R185" s="145">
        <f>Q185*H185</f>
        <v>8.5020000000000007</v>
      </c>
      <c r="S185" s="145">
        <v>0</v>
      </c>
      <c r="T185" s="146">
        <f>S185*H185</f>
        <v>0</v>
      </c>
      <c r="AR185" s="147" t="s">
        <v>190</v>
      </c>
      <c r="AT185" s="147" t="s">
        <v>226</v>
      </c>
      <c r="AU185" s="147" t="s">
        <v>82</v>
      </c>
      <c r="AY185" s="16" t="s">
        <v>141</v>
      </c>
      <c r="BE185" s="148">
        <f>IF(N185="základní",J185,0)</f>
        <v>0</v>
      </c>
      <c r="BF185" s="148">
        <f>IF(N185="snížená",J185,0)</f>
        <v>0</v>
      </c>
      <c r="BG185" s="148">
        <f>IF(N185="zákl. přenesená",J185,0)</f>
        <v>0</v>
      </c>
      <c r="BH185" s="148">
        <f>IF(N185="sníž. přenesená",J185,0)</f>
        <v>0</v>
      </c>
      <c r="BI185" s="148">
        <f>IF(N185="nulová",J185,0)</f>
        <v>0</v>
      </c>
      <c r="BJ185" s="16" t="s">
        <v>80</v>
      </c>
      <c r="BK185" s="148">
        <f>ROUND(I185*H185,2)</f>
        <v>0</v>
      </c>
      <c r="BL185" s="16" t="s">
        <v>148</v>
      </c>
      <c r="BM185" s="147" t="s">
        <v>230</v>
      </c>
    </row>
    <row r="186" spans="2:65" s="1" customFormat="1">
      <c r="B186" s="31"/>
      <c r="D186" s="149" t="s">
        <v>150</v>
      </c>
      <c r="F186" s="150" t="s">
        <v>228</v>
      </c>
      <c r="I186" s="151"/>
      <c r="L186" s="31"/>
      <c r="M186" s="152"/>
      <c r="T186" s="54"/>
      <c r="AT186" s="16" t="s">
        <v>150</v>
      </c>
      <c r="AU186" s="16" t="s">
        <v>82</v>
      </c>
    </row>
    <row r="187" spans="2:65" s="13" customFormat="1">
      <c r="B187" s="161"/>
      <c r="D187" s="149" t="s">
        <v>154</v>
      </c>
      <c r="E187" s="162" t="s">
        <v>1</v>
      </c>
      <c r="F187" s="163" t="s">
        <v>231</v>
      </c>
      <c r="H187" s="162" t="s">
        <v>1</v>
      </c>
      <c r="I187" s="164"/>
      <c r="L187" s="161"/>
      <c r="M187" s="165"/>
      <c r="T187" s="166"/>
      <c r="AT187" s="162" t="s">
        <v>154</v>
      </c>
      <c r="AU187" s="162" t="s">
        <v>82</v>
      </c>
      <c r="AV187" s="13" t="s">
        <v>80</v>
      </c>
      <c r="AW187" s="13" t="s">
        <v>31</v>
      </c>
      <c r="AX187" s="13" t="s">
        <v>74</v>
      </c>
      <c r="AY187" s="162" t="s">
        <v>141</v>
      </c>
    </row>
    <row r="188" spans="2:65" s="12" customFormat="1">
      <c r="B188" s="154"/>
      <c r="D188" s="149" t="s">
        <v>154</v>
      </c>
      <c r="E188" s="155" t="s">
        <v>1</v>
      </c>
      <c r="F188" s="156" t="s">
        <v>1149</v>
      </c>
      <c r="H188" s="157">
        <v>8.5020000000000007</v>
      </c>
      <c r="I188" s="158"/>
      <c r="L188" s="154"/>
      <c r="M188" s="159"/>
      <c r="T188" s="160"/>
      <c r="AT188" s="155" t="s">
        <v>154</v>
      </c>
      <c r="AU188" s="155" t="s">
        <v>82</v>
      </c>
      <c r="AV188" s="12" t="s">
        <v>82</v>
      </c>
      <c r="AW188" s="12" t="s">
        <v>31</v>
      </c>
      <c r="AX188" s="12" t="s">
        <v>80</v>
      </c>
      <c r="AY188" s="155" t="s">
        <v>141</v>
      </c>
    </row>
    <row r="189" spans="2:65" s="1" customFormat="1" ht="16.5" customHeight="1">
      <c r="B189" s="135"/>
      <c r="C189" s="136" t="s">
        <v>232</v>
      </c>
      <c r="D189" s="136" t="s">
        <v>143</v>
      </c>
      <c r="E189" s="137" t="s">
        <v>233</v>
      </c>
      <c r="F189" s="138" t="s">
        <v>234</v>
      </c>
      <c r="G189" s="139" t="s">
        <v>157</v>
      </c>
      <c r="H189" s="140">
        <v>289</v>
      </c>
      <c r="I189" s="141"/>
      <c r="J189" s="142">
        <f>ROUND(I189*H189,2)</f>
        <v>0</v>
      </c>
      <c r="K189" s="138" t="s">
        <v>147</v>
      </c>
      <c r="L189" s="31"/>
      <c r="M189" s="143" t="s">
        <v>1</v>
      </c>
      <c r="N189" s="144" t="s">
        <v>39</v>
      </c>
      <c r="P189" s="145">
        <f>O189*H189</f>
        <v>0</v>
      </c>
      <c r="Q189" s="145">
        <v>0</v>
      </c>
      <c r="R189" s="145">
        <f>Q189*H189</f>
        <v>0</v>
      </c>
      <c r="S189" s="145">
        <v>0</v>
      </c>
      <c r="T189" s="146">
        <f>S189*H189</f>
        <v>0</v>
      </c>
      <c r="AR189" s="147" t="s">
        <v>148</v>
      </c>
      <c r="AT189" s="147" t="s">
        <v>143</v>
      </c>
      <c r="AU189" s="147" t="s">
        <v>82</v>
      </c>
      <c r="AY189" s="16" t="s">
        <v>141</v>
      </c>
      <c r="BE189" s="148">
        <f>IF(N189="základní",J189,0)</f>
        <v>0</v>
      </c>
      <c r="BF189" s="148">
        <f>IF(N189="snížená",J189,0)</f>
        <v>0</v>
      </c>
      <c r="BG189" s="148">
        <f>IF(N189="zákl. přenesená",J189,0)</f>
        <v>0</v>
      </c>
      <c r="BH189" s="148">
        <f>IF(N189="sníž. přenesená",J189,0)</f>
        <v>0</v>
      </c>
      <c r="BI189" s="148">
        <f>IF(N189="nulová",J189,0)</f>
        <v>0</v>
      </c>
      <c r="BJ189" s="16" t="s">
        <v>80</v>
      </c>
      <c r="BK189" s="148">
        <f>ROUND(I189*H189,2)</f>
        <v>0</v>
      </c>
      <c r="BL189" s="16" t="s">
        <v>148</v>
      </c>
      <c r="BM189" s="147" t="s">
        <v>235</v>
      </c>
    </row>
    <row r="190" spans="2:65" s="1" customFormat="1">
      <c r="B190" s="31"/>
      <c r="D190" s="149" t="s">
        <v>150</v>
      </c>
      <c r="F190" s="150" t="s">
        <v>236</v>
      </c>
      <c r="I190" s="151"/>
      <c r="L190" s="31"/>
      <c r="M190" s="152"/>
      <c r="T190" s="54"/>
      <c r="AT190" s="16" t="s">
        <v>150</v>
      </c>
      <c r="AU190" s="16" t="s">
        <v>82</v>
      </c>
    </row>
    <row r="191" spans="2:65" s="1" customFormat="1" ht="24.2" customHeight="1">
      <c r="B191" s="135"/>
      <c r="C191" s="136" t="s">
        <v>8</v>
      </c>
      <c r="D191" s="136" t="s">
        <v>143</v>
      </c>
      <c r="E191" s="137" t="s">
        <v>237</v>
      </c>
      <c r="F191" s="138" t="s">
        <v>238</v>
      </c>
      <c r="G191" s="139" t="s">
        <v>146</v>
      </c>
      <c r="H191" s="140">
        <v>142.05500000000001</v>
      </c>
      <c r="I191" s="141"/>
      <c r="J191" s="142">
        <f>ROUND(I191*H191,2)</f>
        <v>0</v>
      </c>
      <c r="K191" s="138" t="s">
        <v>147</v>
      </c>
      <c r="L191" s="31"/>
      <c r="M191" s="143" t="s">
        <v>1</v>
      </c>
      <c r="N191" s="144" t="s">
        <v>39</v>
      </c>
      <c r="P191" s="145">
        <f>O191*H191</f>
        <v>0</v>
      </c>
      <c r="Q191" s="145">
        <v>2.9440000000000001E-2</v>
      </c>
      <c r="R191" s="145">
        <f>Q191*H191</f>
        <v>4.1820992000000006</v>
      </c>
      <c r="S191" s="145">
        <v>0</v>
      </c>
      <c r="T191" s="146">
        <f>S191*H191</f>
        <v>0</v>
      </c>
      <c r="AR191" s="147" t="s">
        <v>148</v>
      </c>
      <c r="AT191" s="147" t="s">
        <v>143</v>
      </c>
      <c r="AU191" s="147" t="s">
        <v>82</v>
      </c>
      <c r="AY191" s="16" t="s">
        <v>141</v>
      </c>
      <c r="BE191" s="148">
        <f>IF(N191="základní",J191,0)</f>
        <v>0</v>
      </c>
      <c r="BF191" s="148">
        <f>IF(N191="snížená",J191,0)</f>
        <v>0</v>
      </c>
      <c r="BG191" s="148">
        <f>IF(N191="zákl. přenesená",J191,0)</f>
        <v>0</v>
      </c>
      <c r="BH191" s="148">
        <f>IF(N191="sníž. přenesená",J191,0)</f>
        <v>0</v>
      </c>
      <c r="BI191" s="148">
        <f>IF(N191="nulová",J191,0)</f>
        <v>0</v>
      </c>
      <c r="BJ191" s="16" t="s">
        <v>80</v>
      </c>
      <c r="BK191" s="148">
        <f>ROUND(I191*H191,2)</f>
        <v>0</v>
      </c>
      <c r="BL191" s="16" t="s">
        <v>148</v>
      </c>
      <c r="BM191" s="147" t="s">
        <v>239</v>
      </c>
    </row>
    <row r="192" spans="2:65" s="1" customFormat="1" ht="19.5">
      <c r="B192" s="31"/>
      <c r="D192" s="149" t="s">
        <v>150</v>
      </c>
      <c r="F192" s="150" t="s">
        <v>240</v>
      </c>
      <c r="I192" s="151"/>
      <c r="L192" s="31"/>
      <c r="M192" s="152"/>
      <c r="T192" s="54"/>
      <c r="AT192" s="16" t="s">
        <v>150</v>
      </c>
      <c r="AU192" s="16" t="s">
        <v>82</v>
      </c>
    </row>
    <row r="193" spans="2:65" s="1" customFormat="1" ht="19.5">
      <c r="B193" s="31"/>
      <c r="D193" s="149" t="s">
        <v>152</v>
      </c>
      <c r="F193" s="153" t="s">
        <v>153</v>
      </c>
      <c r="I193" s="151"/>
      <c r="L193" s="31"/>
      <c r="M193" s="152"/>
      <c r="T193" s="54"/>
      <c r="AT193" s="16" t="s">
        <v>152</v>
      </c>
      <c r="AU193" s="16" t="s">
        <v>82</v>
      </c>
    </row>
    <row r="194" spans="2:65" s="13" customFormat="1">
      <c r="B194" s="161"/>
      <c r="D194" s="149" t="s">
        <v>154</v>
      </c>
      <c r="E194" s="162" t="s">
        <v>1</v>
      </c>
      <c r="F194" s="163" t="s">
        <v>241</v>
      </c>
      <c r="H194" s="162" t="s">
        <v>1</v>
      </c>
      <c r="I194" s="164"/>
      <c r="L194" s="161"/>
      <c r="M194" s="165"/>
      <c r="T194" s="166"/>
      <c r="AT194" s="162" t="s">
        <v>154</v>
      </c>
      <c r="AU194" s="162" t="s">
        <v>82</v>
      </c>
      <c r="AV194" s="13" t="s">
        <v>80</v>
      </c>
      <c r="AW194" s="13" t="s">
        <v>31</v>
      </c>
      <c r="AX194" s="13" t="s">
        <v>74</v>
      </c>
      <c r="AY194" s="162" t="s">
        <v>141</v>
      </c>
    </row>
    <row r="195" spans="2:65" s="12" customFormat="1">
      <c r="B195" s="154"/>
      <c r="D195" s="149" t="s">
        <v>154</v>
      </c>
      <c r="E195" s="155" t="s">
        <v>1</v>
      </c>
      <c r="F195" s="156" t="s">
        <v>242</v>
      </c>
      <c r="H195" s="157">
        <v>148.33500000000001</v>
      </c>
      <c r="I195" s="158"/>
      <c r="L195" s="154"/>
      <c r="M195" s="159"/>
      <c r="T195" s="160"/>
      <c r="AT195" s="155" t="s">
        <v>154</v>
      </c>
      <c r="AU195" s="155" t="s">
        <v>82</v>
      </c>
      <c r="AV195" s="12" t="s">
        <v>82</v>
      </c>
      <c r="AW195" s="12" t="s">
        <v>31</v>
      </c>
      <c r="AX195" s="12" t="s">
        <v>74</v>
      </c>
      <c r="AY195" s="155" t="s">
        <v>141</v>
      </c>
    </row>
    <row r="196" spans="2:65" s="12" customFormat="1">
      <c r="B196" s="154"/>
      <c r="D196" s="149" t="s">
        <v>154</v>
      </c>
      <c r="E196" s="155" t="s">
        <v>1</v>
      </c>
      <c r="F196" s="156" t="s">
        <v>243</v>
      </c>
      <c r="H196" s="157">
        <v>-6.28</v>
      </c>
      <c r="I196" s="158"/>
      <c r="L196" s="154"/>
      <c r="M196" s="159"/>
      <c r="T196" s="160"/>
      <c r="AT196" s="155" t="s">
        <v>154</v>
      </c>
      <c r="AU196" s="155" t="s">
        <v>82</v>
      </c>
      <c r="AV196" s="12" t="s">
        <v>82</v>
      </c>
      <c r="AW196" s="12" t="s">
        <v>31</v>
      </c>
      <c r="AX196" s="12" t="s">
        <v>74</v>
      </c>
      <c r="AY196" s="155" t="s">
        <v>141</v>
      </c>
    </row>
    <row r="197" spans="2:65" s="14" customFormat="1">
      <c r="B197" s="167"/>
      <c r="D197" s="149" t="s">
        <v>154</v>
      </c>
      <c r="E197" s="168" t="s">
        <v>1</v>
      </c>
      <c r="F197" s="169" t="s">
        <v>213</v>
      </c>
      <c r="H197" s="170">
        <v>142.05500000000001</v>
      </c>
      <c r="I197" s="171"/>
      <c r="L197" s="167"/>
      <c r="M197" s="172"/>
      <c r="T197" s="173"/>
      <c r="AT197" s="168" t="s">
        <v>154</v>
      </c>
      <c r="AU197" s="168" t="s">
        <v>82</v>
      </c>
      <c r="AV197" s="14" t="s">
        <v>148</v>
      </c>
      <c r="AW197" s="14" t="s">
        <v>31</v>
      </c>
      <c r="AX197" s="14" t="s">
        <v>80</v>
      </c>
      <c r="AY197" s="168" t="s">
        <v>141</v>
      </c>
    </row>
    <row r="198" spans="2:65" s="1" customFormat="1" ht="37.9" customHeight="1">
      <c r="B198" s="135"/>
      <c r="C198" s="136" t="s">
        <v>244</v>
      </c>
      <c r="D198" s="136" t="s">
        <v>143</v>
      </c>
      <c r="E198" s="137" t="s">
        <v>245</v>
      </c>
      <c r="F198" s="138" t="s">
        <v>246</v>
      </c>
      <c r="G198" s="139" t="s">
        <v>207</v>
      </c>
      <c r="H198" s="140">
        <v>310.32900000000001</v>
      </c>
      <c r="I198" s="141"/>
      <c r="J198" s="142">
        <f>ROUND(I198*H198,2)</f>
        <v>0</v>
      </c>
      <c r="K198" s="138" t="s">
        <v>147</v>
      </c>
      <c r="L198" s="31"/>
      <c r="M198" s="143" t="s">
        <v>1</v>
      </c>
      <c r="N198" s="144" t="s">
        <v>39</v>
      </c>
      <c r="P198" s="145">
        <f>O198*H198</f>
        <v>0</v>
      </c>
      <c r="Q198" s="145">
        <v>0</v>
      </c>
      <c r="R198" s="145">
        <f>Q198*H198</f>
        <v>0</v>
      </c>
      <c r="S198" s="145">
        <v>0</v>
      </c>
      <c r="T198" s="146">
        <f>S198*H198</f>
        <v>0</v>
      </c>
      <c r="AR198" s="147" t="s">
        <v>148</v>
      </c>
      <c r="AT198" s="147" t="s">
        <v>143</v>
      </c>
      <c r="AU198" s="147" t="s">
        <v>82</v>
      </c>
      <c r="AY198" s="16" t="s">
        <v>141</v>
      </c>
      <c r="BE198" s="148">
        <f>IF(N198="základní",J198,0)</f>
        <v>0</v>
      </c>
      <c r="BF198" s="148">
        <f>IF(N198="snížená",J198,0)</f>
        <v>0</v>
      </c>
      <c r="BG198" s="148">
        <f>IF(N198="zákl. přenesená",J198,0)</f>
        <v>0</v>
      </c>
      <c r="BH198" s="148">
        <f>IF(N198="sníž. přenesená",J198,0)</f>
        <v>0</v>
      </c>
      <c r="BI198" s="148">
        <f>IF(N198="nulová",J198,0)</f>
        <v>0</v>
      </c>
      <c r="BJ198" s="16" t="s">
        <v>80</v>
      </c>
      <c r="BK198" s="148">
        <f>ROUND(I198*H198,2)</f>
        <v>0</v>
      </c>
      <c r="BL198" s="16" t="s">
        <v>148</v>
      </c>
      <c r="BM198" s="147" t="s">
        <v>247</v>
      </c>
    </row>
    <row r="199" spans="2:65" s="1" customFormat="1" ht="39">
      <c r="B199" s="31"/>
      <c r="D199" s="149" t="s">
        <v>150</v>
      </c>
      <c r="F199" s="150" t="s">
        <v>248</v>
      </c>
      <c r="I199" s="151"/>
      <c r="L199" s="31"/>
      <c r="M199" s="152"/>
      <c r="T199" s="54"/>
      <c r="AT199" s="16" t="s">
        <v>150</v>
      </c>
      <c r="AU199" s="16" t="s">
        <v>82</v>
      </c>
    </row>
    <row r="200" spans="2:65" s="13" customFormat="1">
      <c r="B200" s="161"/>
      <c r="D200" s="149" t="s">
        <v>154</v>
      </c>
      <c r="E200" s="162" t="s">
        <v>1</v>
      </c>
      <c r="F200" s="163" t="s">
        <v>249</v>
      </c>
      <c r="H200" s="162" t="s">
        <v>1</v>
      </c>
      <c r="I200" s="164"/>
      <c r="L200" s="161"/>
      <c r="M200" s="165"/>
      <c r="T200" s="166"/>
      <c r="AT200" s="162" t="s">
        <v>154</v>
      </c>
      <c r="AU200" s="162" t="s">
        <v>82</v>
      </c>
      <c r="AV200" s="13" t="s">
        <v>80</v>
      </c>
      <c r="AW200" s="13" t="s">
        <v>31</v>
      </c>
      <c r="AX200" s="13" t="s">
        <v>74</v>
      </c>
      <c r="AY200" s="162" t="s">
        <v>141</v>
      </c>
    </row>
    <row r="201" spans="2:65" s="12" customFormat="1">
      <c r="B201" s="154"/>
      <c r="D201" s="149" t="s">
        <v>154</v>
      </c>
      <c r="E201" s="155" t="s">
        <v>1</v>
      </c>
      <c r="F201" s="156" t="s">
        <v>250</v>
      </c>
      <c r="H201" s="157">
        <v>310.32900000000001</v>
      </c>
      <c r="I201" s="158"/>
      <c r="L201" s="154"/>
      <c r="M201" s="159"/>
      <c r="T201" s="160"/>
      <c r="AT201" s="155" t="s">
        <v>154</v>
      </c>
      <c r="AU201" s="155" t="s">
        <v>82</v>
      </c>
      <c r="AV201" s="12" t="s">
        <v>82</v>
      </c>
      <c r="AW201" s="12" t="s">
        <v>31</v>
      </c>
      <c r="AX201" s="12" t="s">
        <v>80</v>
      </c>
      <c r="AY201" s="155" t="s">
        <v>141</v>
      </c>
    </row>
    <row r="202" spans="2:65" s="1" customFormat="1" ht="37.9" customHeight="1">
      <c r="B202" s="135"/>
      <c r="C202" s="136" t="s">
        <v>251</v>
      </c>
      <c r="D202" s="136" t="s">
        <v>143</v>
      </c>
      <c r="E202" s="137" t="s">
        <v>252</v>
      </c>
      <c r="F202" s="138" t="s">
        <v>253</v>
      </c>
      <c r="G202" s="139" t="s">
        <v>207</v>
      </c>
      <c r="H202" s="140">
        <v>116.616</v>
      </c>
      <c r="I202" s="141"/>
      <c r="J202" s="142">
        <f>ROUND(I202*H202,2)</f>
        <v>0</v>
      </c>
      <c r="K202" s="138" t="s">
        <v>1</v>
      </c>
      <c r="L202" s="31"/>
      <c r="M202" s="143" t="s">
        <v>1</v>
      </c>
      <c r="N202" s="144" t="s">
        <v>39</v>
      </c>
      <c r="P202" s="145">
        <f>O202*H202</f>
        <v>0</v>
      </c>
      <c r="Q202" s="145">
        <v>0</v>
      </c>
      <c r="R202" s="145">
        <f>Q202*H202</f>
        <v>0</v>
      </c>
      <c r="S202" s="145">
        <v>0</v>
      </c>
      <c r="T202" s="146">
        <f>S202*H202</f>
        <v>0</v>
      </c>
      <c r="AR202" s="147" t="s">
        <v>148</v>
      </c>
      <c r="AT202" s="147" t="s">
        <v>143</v>
      </c>
      <c r="AU202" s="147" t="s">
        <v>82</v>
      </c>
      <c r="AY202" s="16" t="s">
        <v>141</v>
      </c>
      <c r="BE202" s="148">
        <f>IF(N202="základní",J202,0)</f>
        <v>0</v>
      </c>
      <c r="BF202" s="148">
        <f>IF(N202="snížená",J202,0)</f>
        <v>0</v>
      </c>
      <c r="BG202" s="148">
        <f>IF(N202="zákl. přenesená",J202,0)</f>
        <v>0</v>
      </c>
      <c r="BH202" s="148">
        <f>IF(N202="sníž. přenesená",J202,0)</f>
        <v>0</v>
      </c>
      <c r="BI202" s="148">
        <f>IF(N202="nulová",J202,0)</f>
        <v>0</v>
      </c>
      <c r="BJ202" s="16" t="s">
        <v>80</v>
      </c>
      <c r="BK202" s="148">
        <f>ROUND(I202*H202,2)</f>
        <v>0</v>
      </c>
      <c r="BL202" s="16" t="s">
        <v>148</v>
      </c>
      <c r="BM202" s="147" t="s">
        <v>254</v>
      </c>
    </row>
    <row r="203" spans="2:65" s="1" customFormat="1" ht="39">
      <c r="B203" s="31"/>
      <c r="D203" s="149" t="s">
        <v>150</v>
      </c>
      <c r="F203" s="150" t="s">
        <v>248</v>
      </c>
      <c r="I203" s="151"/>
      <c r="L203" s="31"/>
      <c r="M203" s="152"/>
      <c r="T203" s="54"/>
      <c r="AT203" s="16" t="s">
        <v>150</v>
      </c>
      <c r="AU203" s="16" t="s">
        <v>82</v>
      </c>
    </row>
    <row r="204" spans="2:65" s="1" customFormat="1" ht="37.9" customHeight="1">
      <c r="B204" s="135"/>
      <c r="C204" s="136" t="s">
        <v>255</v>
      </c>
      <c r="D204" s="136" t="s">
        <v>143</v>
      </c>
      <c r="E204" s="137" t="s">
        <v>256</v>
      </c>
      <c r="F204" s="138" t="s">
        <v>257</v>
      </c>
      <c r="G204" s="139" t="s">
        <v>207</v>
      </c>
      <c r="H204" s="140">
        <v>193.71299999999999</v>
      </c>
      <c r="I204" s="141"/>
      <c r="J204" s="142">
        <f>ROUND(I204*H204,2)</f>
        <v>0</v>
      </c>
      <c r="K204" s="138" t="s">
        <v>147</v>
      </c>
      <c r="L204" s="31"/>
      <c r="M204" s="143" t="s">
        <v>1</v>
      </c>
      <c r="N204" s="144" t="s">
        <v>39</v>
      </c>
      <c r="P204" s="145">
        <f>O204*H204</f>
        <v>0</v>
      </c>
      <c r="Q204" s="145">
        <v>0</v>
      </c>
      <c r="R204" s="145">
        <f>Q204*H204</f>
        <v>0</v>
      </c>
      <c r="S204" s="145">
        <v>0</v>
      </c>
      <c r="T204" s="146">
        <f>S204*H204</f>
        <v>0</v>
      </c>
      <c r="AR204" s="147" t="s">
        <v>148</v>
      </c>
      <c r="AT204" s="147" t="s">
        <v>143</v>
      </c>
      <c r="AU204" s="147" t="s">
        <v>82</v>
      </c>
      <c r="AY204" s="16" t="s">
        <v>141</v>
      </c>
      <c r="BE204" s="148">
        <f>IF(N204="základní",J204,0)</f>
        <v>0</v>
      </c>
      <c r="BF204" s="148">
        <f>IF(N204="snížená",J204,0)</f>
        <v>0</v>
      </c>
      <c r="BG204" s="148">
        <f>IF(N204="zákl. přenesená",J204,0)</f>
        <v>0</v>
      </c>
      <c r="BH204" s="148">
        <f>IF(N204="sníž. přenesená",J204,0)</f>
        <v>0</v>
      </c>
      <c r="BI204" s="148">
        <f>IF(N204="nulová",J204,0)</f>
        <v>0</v>
      </c>
      <c r="BJ204" s="16" t="s">
        <v>80</v>
      </c>
      <c r="BK204" s="148">
        <f>ROUND(I204*H204,2)</f>
        <v>0</v>
      </c>
      <c r="BL204" s="16" t="s">
        <v>148</v>
      </c>
      <c r="BM204" s="147" t="s">
        <v>258</v>
      </c>
    </row>
    <row r="205" spans="2:65" s="1" customFormat="1" ht="39">
      <c r="B205" s="31"/>
      <c r="D205" s="149" t="s">
        <v>150</v>
      </c>
      <c r="F205" s="150" t="s">
        <v>259</v>
      </c>
      <c r="I205" s="151"/>
      <c r="L205" s="31"/>
      <c r="M205" s="152"/>
      <c r="T205" s="54"/>
      <c r="AT205" s="16" t="s">
        <v>150</v>
      </c>
      <c r="AU205" s="16" t="s">
        <v>82</v>
      </c>
    </row>
    <row r="206" spans="2:65" s="1" customFormat="1" ht="33" customHeight="1">
      <c r="B206" s="135"/>
      <c r="C206" s="136" t="s">
        <v>260</v>
      </c>
      <c r="D206" s="136" t="s">
        <v>143</v>
      </c>
      <c r="E206" s="137" t="s">
        <v>261</v>
      </c>
      <c r="F206" s="138" t="s">
        <v>262</v>
      </c>
      <c r="G206" s="139" t="s">
        <v>207</v>
      </c>
      <c r="H206" s="140">
        <v>116.616</v>
      </c>
      <c r="I206" s="141"/>
      <c r="J206" s="142">
        <f>ROUND(I206*H206,2)</f>
        <v>0</v>
      </c>
      <c r="K206" s="138" t="s">
        <v>147</v>
      </c>
      <c r="L206" s="31"/>
      <c r="M206" s="143" t="s">
        <v>1</v>
      </c>
      <c r="N206" s="144" t="s">
        <v>39</v>
      </c>
      <c r="P206" s="145">
        <f>O206*H206</f>
        <v>0</v>
      </c>
      <c r="Q206" s="145">
        <v>0</v>
      </c>
      <c r="R206" s="145">
        <f>Q206*H206</f>
        <v>0</v>
      </c>
      <c r="S206" s="145">
        <v>0</v>
      </c>
      <c r="T206" s="146">
        <f>S206*H206</f>
        <v>0</v>
      </c>
      <c r="AR206" s="147" t="s">
        <v>148</v>
      </c>
      <c r="AT206" s="147" t="s">
        <v>143</v>
      </c>
      <c r="AU206" s="147" t="s">
        <v>82</v>
      </c>
      <c r="AY206" s="16" t="s">
        <v>141</v>
      </c>
      <c r="BE206" s="148">
        <f>IF(N206="základní",J206,0)</f>
        <v>0</v>
      </c>
      <c r="BF206" s="148">
        <f>IF(N206="snížená",J206,0)</f>
        <v>0</v>
      </c>
      <c r="BG206" s="148">
        <f>IF(N206="zákl. přenesená",J206,0)</f>
        <v>0</v>
      </c>
      <c r="BH206" s="148">
        <f>IF(N206="sníž. přenesená",J206,0)</f>
        <v>0</v>
      </c>
      <c r="BI206" s="148">
        <f>IF(N206="nulová",J206,0)</f>
        <v>0</v>
      </c>
      <c r="BJ206" s="16" t="s">
        <v>80</v>
      </c>
      <c r="BK206" s="148">
        <f>ROUND(I206*H206,2)</f>
        <v>0</v>
      </c>
      <c r="BL206" s="16" t="s">
        <v>148</v>
      </c>
      <c r="BM206" s="147" t="s">
        <v>263</v>
      </c>
    </row>
    <row r="207" spans="2:65" s="1" customFormat="1" ht="29.25">
      <c r="B207" s="31"/>
      <c r="D207" s="149" t="s">
        <v>150</v>
      </c>
      <c r="F207" s="150" t="s">
        <v>264</v>
      </c>
      <c r="I207" s="151"/>
      <c r="L207" s="31"/>
      <c r="M207" s="152"/>
      <c r="T207" s="54"/>
      <c r="AT207" s="16" t="s">
        <v>150</v>
      </c>
      <c r="AU207" s="16" t="s">
        <v>82</v>
      </c>
    </row>
    <row r="208" spans="2:65" s="13" customFormat="1">
      <c r="B208" s="161"/>
      <c r="D208" s="149" t="s">
        <v>154</v>
      </c>
      <c r="E208" s="162" t="s">
        <v>1</v>
      </c>
      <c r="F208" s="163" t="s">
        <v>265</v>
      </c>
      <c r="H208" s="162" t="s">
        <v>1</v>
      </c>
      <c r="I208" s="164"/>
      <c r="L208" s="161"/>
      <c r="M208" s="165"/>
      <c r="T208" s="166"/>
      <c r="AT208" s="162" t="s">
        <v>154</v>
      </c>
      <c r="AU208" s="162" t="s">
        <v>82</v>
      </c>
      <c r="AV208" s="13" t="s">
        <v>80</v>
      </c>
      <c r="AW208" s="13" t="s">
        <v>31</v>
      </c>
      <c r="AX208" s="13" t="s">
        <v>74</v>
      </c>
      <c r="AY208" s="162" t="s">
        <v>141</v>
      </c>
    </row>
    <row r="209" spans="2:65" s="12" customFormat="1">
      <c r="B209" s="154"/>
      <c r="D209" s="149" t="s">
        <v>154</v>
      </c>
      <c r="E209" s="155" t="s">
        <v>1</v>
      </c>
      <c r="F209" s="156" t="s">
        <v>266</v>
      </c>
      <c r="H209" s="157">
        <v>116.616</v>
      </c>
      <c r="I209" s="158"/>
      <c r="L209" s="154"/>
      <c r="M209" s="159"/>
      <c r="T209" s="160"/>
      <c r="AT209" s="155" t="s">
        <v>154</v>
      </c>
      <c r="AU209" s="155" t="s">
        <v>82</v>
      </c>
      <c r="AV209" s="12" t="s">
        <v>82</v>
      </c>
      <c r="AW209" s="12" t="s">
        <v>31</v>
      </c>
      <c r="AX209" s="12" t="s">
        <v>80</v>
      </c>
      <c r="AY209" s="155" t="s">
        <v>141</v>
      </c>
    </row>
    <row r="210" spans="2:65" s="1" customFormat="1" ht="33" customHeight="1">
      <c r="B210" s="135"/>
      <c r="C210" s="136" t="s">
        <v>267</v>
      </c>
      <c r="D210" s="136" t="s">
        <v>143</v>
      </c>
      <c r="E210" s="137" t="s">
        <v>268</v>
      </c>
      <c r="F210" s="138" t="s">
        <v>269</v>
      </c>
      <c r="G210" s="139" t="s">
        <v>207</v>
      </c>
      <c r="H210" s="140">
        <v>193.71299999999999</v>
      </c>
      <c r="I210" s="141"/>
      <c r="J210" s="142">
        <f>ROUND(I210*H210,2)</f>
        <v>0</v>
      </c>
      <c r="K210" s="138" t="s">
        <v>1</v>
      </c>
      <c r="L210" s="31"/>
      <c r="M210" s="143" t="s">
        <v>1</v>
      </c>
      <c r="N210" s="144" t="s">
        <v>39</v>
      </c>
      <c r="P210" s="145">
        <f>O210*H210</f>
        <v>0</v>
      </c>
      <c r="Q210" s="145">
        <v>0</v>
      </c>
      <c r="R210" s="145">
        <f>Q210*H210</f>
        <v>0</v>
      </c>
      <c r="S210" s="145">
        <v>0</v>
      </c>
      <c r="T210" s="146">
        <f>S210*H210</f>
        <v>0</v>
      </c>
      <c r="AR210" s="147" t="s">
        <v>148</v>
      </c>
      <c r="AT210" s="147" t="s">
        <v>143</v>
      </c>
      <c r="AU210" s="147" t="s">
        <v>82</v>
      </c>
      <c r="AY210" s="16" t="s">
        <v>141</v>
      </c>
      <c r="BE210" s="148">
        <f>IF(N210="základní",J210,0)</f>
        <v>0</v>
      </c>
      <c r="BF210" s="148">
        <f>IF(N210="snížená",J210,0)</f>
        <v>0</v>
      </c>
      <c r="BG210" s="148">
        <f>IF(N210="zákl. přenesená",J210,0)</f>
        <v>0</v>
      </c>
      <c r="BH210" s="148">
        <f>IF(N210="sníž. přenesená",J210,0)</f>
        <v>0</v>
      </c>
      <c r="BI210" s="148">
        <f>IF(N210="nulová",J210,0)</f>
        <v>0</v>
      </c>
      <c r="BJ210" s="16" t="s">
        <v>80</v>
      </c>
      <c r="BK210" s="148">
        <f>ROUND(I210*H210,2)</f>
        <v>0</v>
      </c>
      <c r="BL210" s="16" t="s">
        <v>148</v>
      </c>
      <c r="BM210" s="147" t="s">
        <v>270</v>
      </c>
    </row>
    <row r="211" spans="2:65" s="1" customFormat="1" ht="29.25">
      <c r="B211" s="31"/>
      <c r="D211" s="149" t="s">
        <v>150</v>
      </c>
      <c r="F211" s="150" t="s">
        <v>264</v>
      </c>
      <c r="I211" s="151"/>
      <c r="L211" s="31"/>
      <c r="M211" s="152"/>
      <c r="T211" s="54"/>
      <c r="AT211" s="16" t="s">
        <v>150</v>
      </c>
      <c r="AU211" s="16" t="s">
        <v>82</v>
      </c>
    </row>
    <row r="212" spans="2:65" s="13" customFormat="1">
      <c r="B212" s="161"/>
      <c r="D212" s="149" t="s">
        <v>154</v>
      </c>
      <c r="E212" s="162" t="s">
        <v>1</v>
      </c>
      <c r="F212" s="163" t="s">
        <v>271</v>
      </c>
      <c r="H212" s="162" t="s">
        <v>1</v>
      </c>
      <c r="I212" s="164"/>
      <c r="L212" s="161"/>
      <c r="M212" s="165"/>
      <c r="T212" s="166"/>
      <c r="AT212" s="162" t="s">
        <v>154</v>
      </c>
      <c r="AU212" s="162" t="s">
        <v>82</v>
      </c>
      <c r="AV212" s="13" t="s">
        <v>80</v>
      </c>
      <c r="AW212" s="13" t="s">
        <v>31</v>
      </c>
      <c r="AX212" s="13" t="s">
        <v>74</v>
      </c>
      <c r="AY212" s="162" t="s">
        <v>141</v>
      </c>
    </row>
    <row r="213" spans="2:65" s="12" customFormat="1">
      <c r="B213" s="154"/>
      <c r="D213" s="149" t="s">
        <v>154</v>
      </c>
      <c r="E213" s="155" t="s">
        <v>1</v>
      </c>
      <c r="F213" s="156" t="s">
        <v>272</v>
      </c>
      <c r="H213" s="157">
        <v>310.32900000000001</v>
      </c>
      <c r="I213" s="158"/>
      <c r="L213" s="154"/>
      <c r="M213" s="159"/>
      <c r="T213" s="160"/>
      <c r="AT213" s="155" t="s">
        <v>154</v>
      </c>
      <c r="AU213" s="155" t="s">
        <v>82</v>
      </c>
      <c r="AV213" s="12" t="s">
        <v>82</v>
      </c>
      <c r="AW213" s="12" t="s">
        <v>31</v>
      </c>
      <c r="AX213" s="12" t="s">
        <v>74</v>
      </c>
      <c r="AY213" s="155" t="s">
        <v>141</v>
      </c>
    </row>
    <row r="214" spans="2:65" s="13" customFormat="1">
      <c r="B214" s="161"/>
      <c r="D214" s="149" t="s">
        <v>154</v>
      </c>
      <c r="E214" s="162" t="s">
        <v>1</v>
      </c>
      <c r="F214" s="163" t="s">
        <v>273</v>
      </c>
      <c r="H214" s="162" t="s">
        <v>1</v>
      </c>
      <c r="I214" s="164"/>
      <c r="L214" s="161"/>
      <c r="M214" s="165"/>
      <c r="T214" s="166"/>
      <c r="AT214" s="162" t="s">
        <v>154</v>
      </c>
      <c r="AU214" s="162" t="s">
        <v>82</v>
      </c>
      <c r="AV214" s="13" t="s">
        <v>80</v>
      </c>
      <c r="AW214" s="13" t="s">
        <v>31</v>
      </c>
      <c r="AX214" s="13" t="s">
        <v>74</v>
      </c>
      <c r="AY214" s="162" t="s">
        <v>141</v>
      </c>
    </row>
    <row r="215" spans="2:65" s="12" customFormat="1">
      <c r="B215" s="154"/>
      <c r="D215" s="149" t="s">
        <v>154</v>
      </c>
      <c r="E215" s="155" t="s">
        <v>1</v>
      </c>
      <c r="F215" s="156" t="s">
        <v>274</v>
      </c>
      <c r="H215" s="157">
        <v>-116.616</v>
      </c>
      <c r="I215" s="158"/>
      <c r="L215" s="154"/>
      <c r="M215" s="159"/>
      <c r="T215" s="160"/>
      <c r="AT215" s="155" t="s">
        <v>154</v>
      </c>
      <c r="AU215" s="155" t="s">
        <v>82</v>
      </c>
      <c r="AV215" s="12" t="s">
        <v>82</v>
      </c>
      <c r="AW215" s="12" t="s">
        <v>31</v>
      </c>
      <c r="AX215" s="12" t="s">
        <v>74</v>
      </c>
      <c r="AY215" s="155" t="s">
        <v>141</v>
      </c>
    </row>
    <row r="216" spans="2:65" s="14" customFormat="1">
      <c r="B216" s="167"/>
      <c r="D216" s="149" t="s">
        <v>154</v>
      </c>
      <c r="E216" s="168" t="s">
        <v>1</v>
      </c>
      <c r="F216" s="169" t="s">
        <v>213</v>
      </c>
      <c r="H216" s="170">
        <v>193.71300000000002</v>
      </c>
      <c r="I216" s="171"/>
      <c r="L216" s="167"/>
      <c r="M216" s="172"/>
      <c r="T216" s="173"/>
      <c r="AT216" s="168" t="s">
        <v>154</v>
      </c>
      <c r="AU216" s="168" t="s">
        <v>82</v>
      </c>
      <c r="AV216" s="14" t="s">
        <v>148</v>
      </c>
      <c r="AW216" s="14" t="s">
        <v>31</v>
      </c>
      <c r="AX216" s="14" t="s">
        <v>80</v>
      </c>
      <c r="AY216" s="168" t="s">
        <v>141</v>
      </c>
    </row>
    <row r="217" spans="2:65" s="1" customFormat="1" ht="24.2" customHeight="1">
      <c r="B217" s="135"/>
      <c r="C217" s="136" t="s">
        <v>7</v>
      </c>
      <c r="D217" s="136" t="s">
        <v>143</v>
      </c>
      <c r="E217" s="137" t="s">
        <v>275</v>
      </c>
      <c r="F217" s="138" t="s">
        <v>276</v>
      </c>
      <c r="G217" s="139" t="s">
        <v>146</v>
      </c>
      <c r="H217" s="140">
        <v>59.423000000000002</v>
      </c>
      <c r="I217" s="141"/>
      <c r="J217" s="142">
        <f>ROUND(I217*H217,2)</f>
        <v>0</v>
      </c>
      <c r="K217" s="138" t="s">
        <v>147</v>
      </c>
      <c r="L217" s="31"/>
      <c r="M217" s="143" t="s">
        <v>1</v>
      </c>
      <c r="N217" s="144" t="s">
        <v>39</v>
      </c>
      <c r="P217" s="145">
        <f>O217*H217</f>
        <v>0</v>
      </c>
      <c r="Q217" s="145">
        <v>0</v>
      </c>
      <c r="R217" s="145">
        <f>Q217*H217</f>
        <v>0</v>
      </c>
      <c r="S217" s="145">
        <v>0</v>
      </c>
      <c r="T217" s="146">
        <f>S217*H217</f>
        <v>0</v>
      </c>
      <c r="AR217" s="147" t="s">
        <v>148</v>
      </c>
      <c r="AT217" s="147" t="s">
        <v>143</v>
      </c>
      <c r="AU217" s="147" t="s">
        <v>82</v>
      </c>
      <c r="AY217" s="16" t="s">
        <v>141</v>
      </c>
      <c r="BE217" s="148">
        <f>IF(N217="základní",J217,0)</f>
        <v>0</v>
      </c>
      <c r="BF217" s="148">
        <f>IF(N217="snížená",J217,0)</f>
        <v>0</v>
      </c>
      <c r="BG217" s="148">
        <f>IF(N217="zákl. přenesená",J217,0)</f>
        <v>0</v>
      </c>
      <c r="BH217" s="148">
        <f>IF(N217="sníž. přenesená",J217,0)</f>
        <v>0</v>
      </c>
      <c r="BI217" s="148">
        <f>IF(N217="nulová",J217,0)</f>
        <v>0</v>
      </c>
      <c r="BJ217" s="16" t="s">
        <v>80</v>
      </c>
      <c r="BK217" s="148">
        <f>ROUND(I217*H217,2)</f>
        <v>0</v>
      </c>
      <c r="BL217" s="16" t="s">
        <v>148</v>
      </c>
      <c r="BM217" s="147" t="s">
        <v>277</v>
      </c>
    </row>
    <row r="218" spans="2:65" s="1" customFormat="1" ht="19.5">
      <c r="B218" s="31"/>
      <c r="D218" s="149" t="s">
        <v>150</v>
      </c>
      <c r="F218" s="150" t="s">
        <v>278</v>
      </c>
      <c r="I218" s="151"/>
      <c r="L218" s="31"/>
      <c r="M218" s="152"/>
      <c r="T218" s="54"/>
      <c r="AT218" s="16" t="s">
        <v>150</v>
      </c>
      <c r="AU218" s="16" t="s">
        <v>82</v>
      </c>
    </row>
    <row r="219" spans="2:65" s="1" customFormat="1" ht="19.5">
      <c r="B219" s="31"/>
      <c r="D219" s="149" t="s">
        <v>152</v>
      </c>
      <c r="F219" s="153" t="s">
        <v>153</v>
      </c>
      <c r="I219" s="151"/>
      <c r="L219" s="31"/>
      <c r="M219" s="152"/>
      <c r="T219" s="54"/>
      <c r="AT219" s="16" t="s">
        <v>152</v>
      </c>
      <c r="AU219" s="16" t="s">
        <v>82</v>
      </c>
    </row>
    <row r="220" spans="2:65" s="13" customFormat="1">
      <c r="B220" s="161"/>
      <c r="D220" s="149" t="s">
        <v>154</v>
      </c>
      <c r="E220" s="162" t="s">
        <v>1</v>
      </c>
      <c r="F220" s="163" t="s">
        <v>279</v>
      </c>
      <c r="H220" s="162" t="s">
        <v>1</v>
      </c>
      <c r="I220" s="164"/>
      <c r="L220" s="161"/>
      <c r="M220" s="165"/>
      <c r="T220" s="166"/>
      <c r="AT220" s="162" t="s">
        <v>154</v>
      </c>
      <c r="AU220" s="162" t="s">
        <v>82</v>
      </c>
      <c r="AV220" s="13" t="s">
        <v>80</v>
      </c>
      <c r="AW220" s="13" t="s">
        <v>31</v>
      </c>
      <c r="AX220" s="13" t="s">
        <v>74</v>
      </c>
      <c r="AY220" s="162" t="s">
        <v>141</v>
      </c>
    </row>
    <row r="221" spans="2:65" s="12" customFormat="1">
      <c r="B221" s="154"/>
      <c r="D221" s="149" t="s">
        <v>154</v>
      </c>
      <c r="E221" s="155" t="s">
        <v>1</v>
      </c>
      <c r="F221" s="156" t="s">
        <v>280</v>
      </c>
      <c r="H221" s="157">
        <v>56.247999999999998</v>
      </c>
      <c r="I221" s="158"/>
      <c r="L221" s="154"/>
      <c r="M221" s="159"/>
      <c r="T221" s="160"/>
      <c r="AT221" s="155" t="s">
        <v>154</v>
      </c>
      <c r="AU221" s="155" t="s">
        <v>82</v>
      </c>
      <c r="AV221" s="12" t="s">
        <v>82</v>
      </c>
      <c r="AW221" s="12" t="s">
        <v>31</v>
      </c>
      <c r="AX221" s="12" t="s">
        <v>74</v>
      </c>
      <c r="AY221" s="155" t="s">
        <v>141</v>
      </c>
    </row>
    <row r="222" spans="2:65" s="13" customFormat="1">
      <c r="B222" s="161"/>
      <c r="D222" s="149" t="s">
        <v>154</v>
      </c>
      <c r="E222" s="162" t="s">
        <v>1</v>
      </c>
      <c r="F222" s="163" t="s">
        <v>281</v>
      </c>
      <c r="H222" s="162" t="s">
        <v>1</v>
      </c>
      <c r="I222" s="164"/>
      <c r="L222" s="161"/>
      <c r="M222" s="165"/>
      <c r="T222" s="166"/>
      <c r="AT222" s="162" t="s">
        <v>154</v>
      </c>
      <c r="AU222" s="162" t="s">
        <v>82</v>
      </c>
      <c r="AV222" s="13" t="s">
        <v>80</v>
      </c>
      <c r="AW222" s="13" t="s">
        <v>31</v>
      </c>
      <c r="AX222" s="13" t="s">
        <v>74</v>
      </c>
      <c r="AY222" s="162" t="s">
        <v>141</v>
      </c>
    </row>
    <row r="223" spans="2:65" s="12" customFormat="1">
      <c r="B223" s="154"/>
      <c r="D223" s="149" t="s">
        <v>154</v>
      </c>
      <c r="E223" s="155" t="s">
        <v>1</v>
      </c>
      <c r="F223" s="156" t="s">
        <v>282</v>
      </c>
      <c r="H223" s="157">
        <v>1.0149999999999999</v>
      </c>
      <c r="I223" s="158"/>
      <c r="L223" s="154"/>
      <c r="M223" s="159"/>
      <c r="T223" s="160"/>
      <c r="AT223" s="155" t="s">
        <v>154</v>
      </c>
      <c r="AU223" s="155" t="s">
        <v>82</v>
      </c>
      <c r="AV223" s="12" t="s">
        <v>82</v>
      </c>
      <c r="AW223" s="12" t="s">
        <v>31</v>
      </c>
      <c r="AX223" s="12" t="s">
        <v>74</v>
      </c>
      <c r="AY223" s="155" t="s">
        <v>141</v>
      </c>
    </row>
    <row r="224" spans="2:65" s="12" customFormat="1">
      <c r="B224" s="154"/>
      <c r="D224" s="149" t="s">
        <v>154</v>
      </c>
      <c r="E224" s="155" t="s">
        <v>1</v>
      </c>
      <c r="F224" s="156" t="s">
        <v>283</v>
      </c>
      <c r="H224" s="157">
        <v>0.56000000000000005</v>
      </c>
      <c r="I224" s="158"/>
      <c r="L224" s="154"/>
      <c r="M224" s="159"/>
      <c r="T224" s="160"/>
      <c r="AT224" s="155" t="s">
        <v>154</v>
      </c>
      <c r="AU224" s="155" t="s">
        <v>82</v>
      </c>
      <c r="AV224" s="12" t="s">
        <v>82</v>
      </c>
      <c r="AW224" s="12" t="s">
        <v>31</v>
      </c>
      <c r="AX224" s="12" t="s">
        <v>74</v>
      </c>
      <c r="AY224" s="155" t="s">
        <v>141</v>
      </c>
    </row>
    <row r="225" spans="2:65" s="12" customFormat="1">
      <c r="B225" s="154"/>
      <c r="D225" s="149" t="s">
        <v>154</v>
      </c>
      <c r="E225" s="155" t="s">
        <v>1</v>
      </c>
      <c r="F225" s="156" t="s">
        <v>284</v>
      </c>
      <c r="H225" s="157">
        <v>1.6</v>
      </c>
      <c r="I225" s="158"/>
      <c r="L225" s="154"/>
      <c r="M225" s="159"/>
      <c r="T225" s="160"/>
      <c r="AT225" s="155" t="s">
        <v>154</v>
      </c>
      <c r="AU225" s="155" t="s">
        <v>82</v>
      </c>
      <c r="AV225" s="12" t="s">
        <v>82</v>
      </c>
      <c r="AW225" s="12" t="s">
        <v>31</v>
      </c>
      <c r="AX225" s="12" t="s">
        <v>74</v>
      </c>
      <c r="AY225" s="155" t="s">
        <v>141</v>
      </c>
    </row>
    <row r="226" spans="2:65" s="14" customFormat="1">
      <c r="B226" s="167"/>
      <c r="D226" s="149" t="s">
        <v>154</v>
      </c>
      <c r="E226" s="168" t="s">
        <v>1</v>
      </c>
      <c r="F226" s="169" t="s">
        <v>213</v>
      </c>
      <c r="H226" s="170">
        <v>59.423000000000002</v>
      </c>
      <c r="I226" s="171"/>
      <c r="L226" s="167"/>
      <c r="M226" s="172"/>
      <c r="T226" s="173"/>
      <c r="AT226" s="168" t="s">
        <v>154</v>
      </c>
      <c r="AU226" s="168" t="s">
        <v>82</v>
      </c>
      <c r="AV226" s="14" t="s">
        <v>148</v>
      </c>
      <c r="AW226" s="14" t="s">
        <v>31</v>
      </c>
      <c r="AX226" s="14" t="s">
        <v>80</v>
      </c>
      <c r="AY226" s="168" t="s">
        <v>141</v>
      </c>
    </row>
    <row r="227" spans="2:65" s="1" customFormat="1" ht="33" customHeight="1">
      <c r="B227" s="135"/>
      <c r="C227" s="136" t="s">
        <v>285</v>
      </c>
      <c r="D227" s="136" t="s">
        <v>143</v>
      </c>
      <c r="E227" s="137" t="s">
        <v>286</v>
      </c>
      <c r="F227" s="138" t="s">
        <v>287</v>
      </c>
      <c r="G227" s="139" t="s">
        <v>229</v>
      </c>
      <c r="H227" s="140">
        <v>348.68299999999999</v>
      </c>
      <c r="I227" s="141"/>
      <c r="J227" s="142">
        <f>ROUND(I227*H227,2)</f>
        <v>0</v>
      </c>
      <c r="K227" s="138" t="s">
        <v>147</v>
      </c>
      <c r="L227" s="31"/>
      <c r="M227" s="143" t="s">
        <v>1</v>
      </c>
      <c r="N227" s="144" t="s">
        <v>39</v>
      </c>
      <c r="P227" s="145">
        <f>O227*H227</f>
        <v>0</v>
      </c>
      <c r="Q227" s="145">
        <v>0</v>
      </c>
      <c r="R227" s="145">
        <f>Q227*H227</f>
        <v>0</v>
      </c>
      <c r="S227" s="145">
        <v>0</v>
      </c>
      <c r="T227" s="146">
        <f>S227*H227</f>
        <v>0</v>
      </c>
      <c r="AR227" s="147" t="s">
        <v>148</v>
      </c>
      <c r="AT227" s="147" t="s">
        <v>143</v>
      </c>
      <c r="AU227" s="147" t="s">
        <v>82</v>
      </c>
      <c r="AY227" s="16" t="s">
        <v>141</v>
      </c>
      <c r="BE227" s="148">
        <f>IF(N227="základní",J227,0)</f>
        <v>0</v>
      </c>
      <c r="BF227" s="148">
        <f>IF(N227="snížená",J227,0)</f>
        <v>0</v>
      </c>
      <c r="BG227" s="148">
        <f>IF(N227="zákl. přenesená",J227,0)</f>
        <v>0</v>
      </c>
      <c r="BH227" s="148">
        <f>IF(N227="sníž. přenesená",J227,0)</f>
        <v>0</v>
      </c>
      <c r="BI227" s="148">
        <f>IF(N227="nulová",J227,0)</f>
        <v>0</v>
      </c>
      <c r="BJ227" s="16" t="s">
        <v>80</v>
      </c>
      <c r="BK227" s="148">
        <f>ROUND(I227*H227,2)</f>
        <v>0</v>
      </c>
      <c r="BL227" s="16" t="s">
        <v>148</v>
      </c>
      <c r="BM227" s="147" t="s">
        <v>288</v>
      </c>
    </row>
    <row r="228" spans="2:65" s="1" customFormat="1" ht="29.25">
      <c r="B228" s="31"/>
      <c r="D228" s="149" t="s">
        <v>150</v>
      </c>
      <c r="F228" s="150" t="s">
        <v>289</v>
      </c>
      <c r="I228" s="151"/>
      <c r="L228" s="31"/>
      <c r="M228" s="152"/>
      <c r="T228" s="54"/>
      <c r="AT228" s="16" t="s">
        <v>150</v>
      </c>
      <c r="AU228" s="16" t="s">
        <v>82</v>
      </c>
    </row>
    <row r="229" spans="2:65" s="12" customFormat="1">
      <c r="B229" s="154"/>
      <c r="D229" s="149" t="s">
        <v>154</v>
      </c>
      <c r="F229" s="156" t="s">
        <v>290</v>
      </c>
      <c r="H229" s="157">
        <v>348.68299999999999</v>
      </c>
      <c r="I229" s="158"/>
      <c r="L229" s="154"/>
      <c r="M229" s="159"/>
      <c r="T229" s="160"/>
      <c r="AT229" s="155" t="s">
        <v>154</v>
      </c>
      <c r="AU229" s="155" t="s">
        <v>82</v>
      </c>
      <c r="AV229" s="12" t="s">
        <v>82</v>
      </c>
      <c r="AW229" s="12" t="s">
        <v>3</v>
      </c>
      <c r="AX229" s="12" t="s">
        <v>80</v>
      </c>
      <c r="AY229" s="155" t="s">
        <v>141</v>
      </c>
    </row>
    <row r="230" spans="2:65" s="1" customFormat="1" ht="24.2" customHeight="1">
      <c r="B230" s="135"/>
      <c r="C230" s="136" t="s">
        <v>291</v>
      </c>
      <c r="D230" s="136" t="s">
        <v>143</v>
      </c>
      <c r="E230" s="137" t="s">
        <v>292</v>
      </c>
      <c r="F230" s="138" t="s">
        <v>293</v>
      </c>
      <c r="G230" s="139" t="s">
        <v>207</v>
      </c>
      <c r="H230" s="140">
        <v>116.616</v>
      </c>
      <c r="I230" s="141"/>
      <c r="J230" s="142">
        <f>ROUND(I230*H230,2)</f>
        <v>0</v>
      </c>
      <c r="K230" s="138" t="s">
        <v>147</v>
      </c>
      <c r="L230" s="31"/>
      <c r="M230" s="143" t="s">
        <v>1</v>
      </c>
      <c r="N230" s="144" t="s">
        <v>39</v>
      </c>
      <c r="P230" s="145">
        <f>O230*H230</f>
        <v>0</v>
      </c>
      <c r="Q230" s="145">
        <v>0</v>
      </c>
      <c r="R230" s="145">
        <f>Q230*H230</f>
        <v>0</v>
      </c>
      <c r="S230" s="145">
        <v>0</v>
      </c>
      <c r="T230" s="146">
        <f>S230*H230</f>
        <v>0</v>
      </c>
      <c r="AR230" s="147" t="s">
        <v>148</v>
      </c>
      <c r="AT230" s="147" t="s">
        <v>143</v>
      </c>
      <c r="AU230" s="147" t="s">
        <v>82</v>
      </c>
      <c r="AY230" s="16" t="s">
        <v>141</v>
      </c>
      <c r="BE230" s="148">
        <f>IF(N230="základní",J230,0)</f>
        <v>0</v>
      </c>
      <c r="BF230" s="148">
        <f>IF(N230="snížená",J230,0)</f>
        <v>0</v>
      </c>
      <c r="BG230" s="148">
        <f>IF(N230="zákl. přenesená",J230,0)</f>
        <v>0</v>
      </c>
      <c r="BH230" s="148">
        <f>IF(N230="sníž. přenesená",J230,0)</f>
        <v>0</v>
      </c>
      <c r="BI230" s="148">
        <f>IF(N230="nulová",J230,0)</f>
        <v>0</v>
      </c>
      <c r="BJ230" s="16" t="s">
        <v>80</v>
      </c>
      <c r="BK230" s="148">
        <f>ROUND(I230*H230,2)</f>
        <v>0</v>
      </c>
      <c r="BL230" s="16" t="s">
        <v>148</v>
      </c>
      <c r="BM230" s="147" t="s">
        <v>294</v>
      </c>
    </row>
    <row r="231" spans="2:65" s="1" customFormat="1" ht="29.25">
      <c r="B231" s="31"/>
      <c r="D231" s="149" t="s">
        <v>150</v>
      </c>
      <c r="F231" s="150" t="s">
        <v>295</v>
      </c>
      <c r="I231" s="151"/>
      <c r="L231" s="31"/>
      <c r="M231" s="152"/>
      <c r="T231" s="54"/>
      <c r="AT231" s="16" t="s">
        <v>150</v>
      </c>
      <c r="AU231" s="16" t="s">
        <v>82</v>
      </c>
    </row>
    <row r="232" spans="2:65" s="12" customFormat="1">
      <c r="B232" s="154"/>
      <c r="D232" s="149" t="s">
        <v>154</v>
      </c>
      <c r="E232" s="155" t="s">
        <v>1</v>
      </c>
      <c r="F232" s="156" t="s">
        <v>296</v>
      </c>
      <c r="H232" s="157">
        <v>105</v>
      </c>
      <c r="I232" s="158"/>
      <c r="L232" s="154"/>
      <c r="M232" s="159"/>
      <c r="T232" s="160"/>
      <c r="AT232" s="155" t="s">
        <v>154</v>
      </c>
      <c r="AU232" s="155" t="s">
        <v>82</v>
      </c>
      <c r="AV232" s="12" t="s">
        <v>82</v>
      </c>
      <c r="AW232" s="12" t="s">
        <v>31</v>
      </c>
      <c r="AX232" s="12" t="s">
        <v>74</v>
      </c>
      <c r="AY232" s="155" t="s">
        <v>141</v>
      </c>
    </row>
    <row r="233" spans="2:65" s="13" customFormat="1">
      <c r="B233" s="161"/>
      <c r="D233" s="149" t="s">
        <v>154</v>
      </c>
      <c r="E233" s="162" t="s">
        <v>1</v>
      </c>
      <c r="F233" s="163" t="s">
        <v>281</v>
      </c>
      <c r="H233" s="162" t="s">
        <v>1</v>
      </c>
      <c r="I233" s="164"/>
      <c r="L233" s="161"/>
      <c r="M233" s="165"/>
      <c r="T233" s="166"/>
      <c r="AT233" s="162" t="s">
        <v>154</v>
      </c>
      <c r="AU233" s="162" t="s">
        <v>82</v>
      </c>
      <c r="AV233" s="13" t="s">
        <v>80</v>
      </c>
      <c r="AW233" s="13" t="s">
        <v>31</v>
      </c>
      <c r="AX233" s="13" t="s">
        <v>74</v>
      </c>
      <c r="AY233" s="162" t="s">
        <v>141</v>
      </c>
    </row>
    <row r="234" spans="2:65" s="12" customFormat="1">
      <c r="B234" s="154"/>
      <c r="D234" s="149" t="s">
        <v>154</v>
      </c>
      <c r="E234" s="155" t="s">
        <v>1</v>
      </c>
      <c r="F234" s="156" t="s">
        <v>297</v>
      </c>
      <c r="H234" s="157">
        <v>14.135999999999999</v>
      </c>
      <c r="I234" s="158"/>
      <c r="L234" s="154"/>
      <c r="M234" s="159"/>
      <c r="T234" s="160"/>
      <c r="AT234" s="155" t="s">
        <v>154</v>
      </c>
      <c r="AU234" s="155" t="s">
        <v>82</v>
      </c>
      <c r="AV234" s="12" t="s">
        <v>82</v>
      </c>
      <c r="AW234" s="12" t="s">
        <v>31</v>
      </c>
      <c r="AX234" s="12" t="s">
        <v>74</v>
      </c>
      <c r="AY234" s="155" t="s">
        <v>141</v>
      </c>
    </row>
    <row r="235" spans="2:65" s="12" customFormat="1">
      <c r="B235" s="154"/>
      <c r="D235" s="149" t="s">
        <v>154</v>
      </c>
      <c r="E235" s="155" t="s">
        <v>1</v>
      </c>
      <c r="F235" s="156" t="s">
        <v>298</v>
      </c>
      <c r="H235" s="157">
        <v>-1.6240000000000001</v>
      </c>
      <c r="I235" s="158"/>
      <c r="L235" s="154"/>
      <c r="M235" s="159"/>
      <c r="T235" s="160"/>
      <c r="AT235" s="155" t="s">
        <v>154</v>
      </c>
      <c r="AU235" s="155" t="s">
        <v>82</v>
      </c>
      <c r="AV235" s="12" t="s">
        <v>82</v>
      </c>
      <c r="AW235" s="12" t="s">
        <v>31</v>
      </c>
      <c r="AX235" s="12" t="s">
        <v>74</v>
      </c>
      <c r="AY235" s="155" t="s">
        <v>141</v>
      </c>
    </row>
    <row r="236" spans="2:65" s="12" customFormat="1">
      <c r="B236" s="154"/>
      <c r="D236" s="149" t="s">
        <v>154</v>
      </c>
      <c r="E236" s="155" t="s">
        <v>1</v>
      </c>
      <c r="F236" s="156" t="s">
        <v>299</v>
      </c>
      <c r="H236" s="157">
        <v>-0.89600000000000002</v>
      </c>
      <c r="I236" s="158"/>
      <c r="L236" s="154"/>
      <c r="M236" s="159"/>
      <c r="T236" s="160"/>
      <c r="AT236" s="155" t="s">
        <v>154</v>
      </c>
      <c r="AU236" s="155" t="s">
        <v>82</v>
      </c>
      <c r="AV236" s="12" t="s">
        <v>82</v>
      </c>
      <c r="AW236" s="12" t="s">
        <v>31</v>
      </c>
      <c r="AX236" s="12" t="s">
        <v>74</v>
      </c>
      <c r="AY236" s="155" t="s">
        <v>141</v>
      </c>
    </row>
    <row r="237" spans="2:65" s="14" customFormat="1">
      <c r="B237" s="167"/>
      <c r="D237" s="149" t="s">
        <v>154</v>
      </c>
      <c r="E237" s="168" t="s">
        <v>1</v>
      </c>
      <c r="F237" s="169" t="s">
        <v>213</v>
      </c>
      <c r="H237" s="170">
        <v>116.616</v>
      </c>
      <c r="I237" s="171"/>
      <c r="L237" s="167"/>
      <c r="M237" s="172"/>
      <c r="T237" s="173"/>
      <c r="AT237" s="168" t="s">
        <v>154</v>
      </c>
      <c r="AU237" s="168" t="s">
        <v>82</v>
      </c>
      <c r="AV237" s="14" t="s">
        <v>148</v>
      </c>
      <c r="AW237" s="14" t="s">
        <v>31</v>
      </c>
      <c r="AX237" s="14" t="s">
        <v>80</v>
      </c>
      <c r="AY237" s="168" t="s">
        <v>141</v>
      </c>
    </row>
    <row r="238" spans="2:65" s="11" customFormat="1" ht="22.9" customHeight="1">
      <c r="B238" s="123"/>
      <c r="D238" s="124" t="s">
        <v>73</v>
      </c>
      <c r="E238" s="133" t="s">
        <v>82</v>
      </c>
      <c r="F238" s="133" t="s">
        <v>300</v>
      </c>
      <c r="I238" s="126"/>
      <c r="J238" s="134">
        <f>BK238</f>
        <v>0</v>
      </c>
      <c r="L238" s="123"/>
      <c r="M238" s="128"/>
      <c r="P238" s="129">
        <f>SUM(P239:P310)</f>
        <v>0</v>
      </c>
      <c r="R238" s="129">
        <f>SUM(R239:R310)</f>
        <v>74.674169880000008</v>
      </c>
      <c r="T238" s="130">
        <f>SUM(T239:T310)</f>
        <v>0</v>
      </c>
      <c r="AR238" s="124" t="s">
        <v>80</v>
      </c>
      <c r="AT238" s="131" t="s">
        <v>73</v>
      </c>
      <c r="AU238" s="131" t="s">
        <v>80</v>
      </c>
      <c r="AY238" s="124" t="s">
        <v>141</v>
      </c>
      <c r="BK238" s="132">
        <f>SUM(BK239:BK310)</f>
        <v>0</v>
      </c>
    </row>
    <row r="239" spans="2:65" s="1" customFormat="1" ht="37.9" customHeight="1">
      <c r="B239" s="135"/>
      <c r="C239" s="136" t="s">
        <v>301</v>
      </c>
      <c r="D239" s="136" t="s">
        <v>143</v>
      </c>
      <c r="E239" s="137" t="s">
        <v>302</v>
      </c>
      <c r="F239" s="138" t="s">
        <v>303</v>
      </c>
      <c r="G239" s="139" t="s">
        <v>157</v>
      </c>
      <c r="H239" s="140">
        <v>32</v>
      </c>
      <c r="I239" s="141"/>
      <c r="J239" s="142">
        <f>ROUND(I239*H239,2)</f>
        <v>0</v>
      </c>
      <c r="K239" s="138" t="s">
        <v>147</v>
      </c>
      <c r="L239" s="31"/>
      <c r="M239" s="143" t="s">
        <v>1</v>
      </c>
      <c r="N239" s="144" t="s">
        <v>39</v>
      </c>
      <c r="P239" s="145">
        <f>O239*H239</f>
        <v>0</v>
      </c>
      <c r="Q239" s="145">
        <v>0.20449000000000001</v>
      </c>
      <c r="R239" s="145">
        <f>Q239*H239</f>
        <v>6.5436800000000002</v>
      </c>
      <c r="S239" s="145">
        <v>0</v>
      </c>
      <c r="T239" s="146">
        <f>S239*H239</f>
        <v>0</v>
      </c>
      <c r="AR239" s="147" t="s">
        <v>148</v>
      </c>
      <c r="AT239" s="147" t="s">
        <v>143</v>
      </c>
      <c r="AU239" s="147" t="s">
        <v>82</v>
      </c>
      <c r="AY239" s="16" t="s">
        <v>141</v>
      </c>
      <c r="BE239" s="148">
        <f>IF(N239="základní",J239,0)</f>
        <v>0</v>
      </c>
      <c r="BF239" s="148">
        <f>IF(N239="snížená",J239,0)</f>
        <v>0</v>
      </c>
      <c r="BG239" s="148">
        <f>IF(N239="zákl. přenesená",J239,0)</f>
        <v>0</v>
      </c>
      <c r="BH239" s="148">
        <f>IF(N239="sníž. přenesená",J239,0)</f>
        <v>0</v>
      </c>
      <c r="BI239" s="148">
        <f>IF(N239="nulová",J239,0)</f>
        <v>0</v>
      </c>
      <c r="BJ239" s="16" t="s">
        <v>80</v>
      </c>
      <c r="BK239" s="148">
        <f>ROUND(I239*H239,2)</f>
        <v>0</v>
      </c>
      <c r="BL239" s="16" t="s">
        <v>148</v>
      </c>
      <c r="BM239" s="147" t="s">
        <v>304</v>
      </c>
    </row>
    <row r="240" spans="2:65" s="1" customFormat="1" ht="39">
      <c r="B240" s="31"/>
      <c r="D240" s="149" t="s">
        <v>150</v>
      </c>
      <c r="F240" s="150" t="s">
        <v>305</v>
      </c>
      <c r="I240" s="151"/>
      <c r="L240" s="31"/>
      <c r="M240" s="152"/>
      <c r="T240" s="54"/>
      <c r="AT240" s="16" t="s">
        <v>150</v>
      </c>
      <c r="AU240" s="16" t="s">
        <v>82</v>
      </c>
    </row>
    <row r="241" spans="2:65" s="1" customFormat="1" ht="19.5">
      <c r="B241" s="31"/>
      <c r="D241" s="149" t="s">
        <v>152</v>
      </c>
      <c r="F241" s="153" t="s">
        <v>153</v>
      </c>
      <c r="I241" s="151"/>
      <c r="L241" s="31"/>
      <c r="M241" s="152"/>
      <c r="T241" s="54"/>
      <c r="AT241" s="16" t="s">
        <v>152</v>
      </c>
      <c r="AU241" s="16" t="s">
        <v>82</v>
      </c>
    </row>
    <row r="242" spans="2:65" s="12" customFormat="1">
      <c r="B242" s="154"/>
      <c r="D242" s="149" t="s">
        <v>154</v>
      </c>
      <c r="E242" s="155" t="s">
        <v>1</v>
      </c>
      <c r="F242" s="156" t="s">
        <v>306</v>
      </c>
      <c r="H242" s="157">
        <v>32</v>
      </c>
      <c r="I242" s="158"/>
      <c r="L242" s="154"/>
      <c r="M242" s="159"/>
      <c r="T242" s="160"/>
      <c r="AT242" s="155" t="s">
        <v>154</v>
      </c>
      <c r="AU242" s="155" t="s">
        <v>82</v>
      </c>
      <c r="AV242" s="12" t="s">
        <v>82</v>
      </c>
      <c r="AW242" s="12" t="s">
        <v>31</v>
      </c>
      <c r="AX242" s="12" t="s">
        <v>80</v>
      </c>
      <c r="AY242" s="155" t="s">
        <v>141</v>
      </c>
    </row>
    <row r="243" spans="2:65" s="1" customFormat="1" ht="24.2" customHeight="1">
      <c r="B243" s="135"/>
      <c r="C243" s="136" t="s">
        <v>307</v>
      </c>
      <c r="D243" s="136" t="s">
        <v>143</v>
      </c>
      <c r="E243" s="137" t="s">
        <v>308</v>
      </c>
      <c r="F243" s="138" t="s">
        <v>309</v>
      </c>
      <c r="G243" s="139" t="s">
        <v>157</v>
      </c>
      <c r="H243" s="140">
        <v>156</v>
      </c>
      <c r="I243" s="141"/>
      <c r="J243" s="142">
        <f>ROUND(I243*H243,2)</f>
        <v>0</v>
      </c>
      <c r="K243" s="138" t="s">
        <v>1</v>
      </c>
      <c r="L243" s="31"/>
      <c r="M243" s="143" t="s">
        <v>1</v>
      </c>
      <c r="N243" s="144" t="s">
        <v>39</v>
      </c>
      <c r="P243" s="145">
        <f>O243*H243</f>
        <v>0</v>
      </c>
      <c r="Q243" s="145">
        <v>1E-4</v>
      </c>
      <c r="R243" s="145">
        <f>Q243*H243</f>
        <v>1.5600000000000001E-2</v>
      </c>
      <c r="S243" s="145">
        <v>0</v>
      </c>
      <c r="T243" s="146">
        <f>S243*H243</f>
        <v>0</v>
      </c>
      <c r="AR243" s="147" t="s">
        <v>148</v>
      </c>
      <c r="AT243" s="147" t="s">
        <v>143</v>
      </c>
      <c r="AU243" s="147" t="s">
        <v>82</v>
      </c>
      <c r="AY243" s="16" t="s">
        <v>141</v>
      </c>
      <c r="BE243" s="148">
        <f>IF(N243="základní",J243,0)</f>
        <v>0</v>
      </c>
      <c r="BF243" s="148">
        <f>IF(N243="snížená",J243,0)</f>
        <v>0</v>
      </c>
      <c r="BG243" s="148">
        <f>IF(N243="zákl. přenesená",J243,0)</f>
        <v>0</v>
      </c>
      <c r="BH243" s="148">
        <f>IF(N243="sníž. přenesená",J243,0)</f>
        <v>0</v>
      </c>
      <c r="BI243" s="148">
        <f>IF(N243="nulová",J243,0)</f>
        <v>0</v>
      </c>
      <c r="BJ243" s="16" t="s">
        <v>80</v>
      </c>
      <c r="BK243" s="148">
        <f>ROUND(I243*H243,2)</f>
        <v>0</v>
      </c>
      <c r="BL243" s="16" t="s">
        <v>148</v>
      </c>
      <c r="BM243" s="147" t="s">
        <v>310</v>
      </c>
    </row>
    <row r="244" spans="2:65" s="1" customFormat="1" ht="29.25">
      <c r="B244" s="31"/>
      <c r="D244" s="149" t="s">
        <v>150</v>
      </c>
      <c r="F244" s="150" t="s">
        <v>311</v>
      </c>
      <c r="I244" s="151"/>
      <c r="L244" s="31"/>
      <c r="M244" s="152"/>
      <c r="T244" s="54"/>
      <c r="AT244" s="16" t="s">
        <v>150</v>
      </c>
      <c r="AU244" s="16" t="s">
        <v>82</v>
      </c>
    </row>
    <row r="245" spans="2:65" s="1" customFormat="1" ht="19.5">
      <c r="B245" s="31"/>
      <c r="D245" s="149" t="s">
        <v>152</v>
      </c>
      <c r="F245" s="153" t="s">
        <v>153</v>
      </c>
      <c r="I245" s="151"/>
      <c r="L245" s="31"/>
      <c r="M245" s="152"/>
      <c r="T245" s="54"/>
      <c r="AT245" s="16" t="s">
        <v>152</v>
      </c>
      <c r="AU245" s="16" t="s">
        <v>82</v>
      </c>
    </row>
    <row r="246" spans="2:65" s="12" customFormat="1">
      <c r="B246" s="154"/>
      <c r="D246" s="149" t="s">
        <v>154</v>
      </c>
      <c r="E246" s="155" t="s">
        <v>1</v>
      </c>
      <c r="F246" s="156" t="s">
        <v>312</v>
      </c>
      <c r="H246" s="157">
        <v>156</v>
      </c>
      <c r="I246" s="158"/>
      <c r="L246" s="154"/>
      <c r="M246" s="159"/>
      <c r="T246" s="160"/>
      <c r="AT246" s="155" t="s">
        <v>154</v>
      </c>
      <c r="AU246" s="155" t="s">
        <v>82</v>
      </c>
      <c r="AV246" s="12" t="s">
        <v>82</v>
      </c>
      <c r="AW246" s="12" t="s">
        <v>31</v>
      </c>
      <c r="AX246" s="12" t="s">
        <v>80</v>
      </c>
      <c r="AY246" s="155" t="s">
        <v>141</v>
      </c>
    </row>
    <row r="247" spans="2:65" s="1" customFormat="1" ht="24.2" customHeight="1">
      <c r="B247" s="135"/>
      <c r="C247" s="136" t="s">
        <v>313</v>
      </c>
      <c r="D247" s="136" t="s">
        <v>143</v>
      </c>
      <c r="E247" s="137" t="s">
        <v>314</v>
      </c>
      <c r="F247" s="138" t="s">
        <v>315</v>
      </c>
      <c r="G247" s="139" t="s">
        <v>157</v>
      </c>
      <c r="H247" s="140">
        <v>156</v>
      </c>
      <c r="I247" s="141"/>
      <c r="J247" s="142">
        <f>ROUND(I247*H247,2)</f>
        <v>0</v>
      </c>
      <c r="K247" s="138" t="s">
        <v>1</v>
      </c>
      <c r="L247" s="31"/>
      <c r="M247" s="143" t="s">
        <v>1</v>
      </c>
      <c r="N247" s="144" t="s">
        <v>39</v>
      </c>
      <c r="P247" s="145">
        <f>O247*H247</f>
        <v>0</v>
      </c>
      <c r="Q247" s="145">
        <v>0</v>
      </c>
      <c r="R247" s="145">
        <f>Q247*H247</f>
        <v>0</v>
      </c>
      <c r="S247" s="145">
        <v>0</v>
      </c>
      <c r="T247" s="146">
        <f>S247*H247</f>
        <v>0</v>
      </c>
      <c r="AR247" s="147" t="s">
        <v>148</v>
      </c>
      <c r="AT247" s="147" t="s">
        <v>143</v>
      </c>
      <c r="AU247" s="147" t="s">
        <v>82</v>
      </c>
      <c r="AY247" s="16" t="s">
        <v>141</v>
      </c>
      <c r="BE247" s="148">
        <f>IF(N247="základní",J247,0)</f>
        <v>0</v>
      </c>
      <c r="BF247" s="148">
        <f>IF(N247="snížená",J247,0)</f>
        <v>0</v>
      </c>
      <c r="BG247" s="148">
        <f>IF(N247="zákl. přenesená",J247,0)</f>
        <v>0</v>
      </c>
      <c r="BH247" s="148">
        <f>IF(N247="sníž. přenesená",J247,0)</f>
        <v>0</v>
      </c>
      <c r="BI247" s="148">
        <f>IF(N247="nulová",J247,0)</f>
        <v>0</v>
      </c>
      <c r="BJ247" s="16" t="s">
        <v>80</v>
      </c>
      <c r="BK247" s="148">
        <f>ROUND(I247*H247,2)</f>
        <v>0</v>
      </c>
      <c r="BL247" s="16" t="s">
        <v>148</v>
      </c>
      <c r="BM247" s="147" t="s">
        <v>316</v>
      </c>
    </row>
    <row r="248" spans="2:65" s="1" customFormat="1">
      <c r="B248" s="31"/>
      <c r="D248" s="149" t="s">
        <v>150</v>
      </c>
      <c r="F248" s="150" t="s">
        <v>317</v>
      </c>
      <c r="I248" s="151"/>
      <c r="L248" s="31"/>
      <c r="M248" s="152"/>
      <c r="T248" s="54"/>
      <c r="AT248" s="16" t="s">
        <v>150</v>
      </c>
      <c r="AU248" s="16" t="s">
        <v>82</v>
      </c>
    </row>
    <row r="249" spans="2:65" s="1" customFormat="1" ht="24.2" customHeight="1">
      <c r="B249" s="135"/>
      <c r="C249" s="136" t="s">
        <v>318</v>
      </c>
      <c r="D249" s="136" t="s">
        <v>143</v>
      </c>
      <c r="E249" s="137" t="s">
        <v>319</v>
      </c>
      <c r="F249" s="138" t="s">
        <v>320</v>
      </c>
      <c r="G249" s="139" t="s">
        <v>207</v>
      </c>
      <c r="H249" s="140">
        <v>9.8729999999999993</v>
      </c>
      <c r="I249" s="141"/>
      <c r="J249" s="142">
        <f>ROUND(I249*H249,2)</f>
        <v>0</v>
      </c>
      <c r="K249" s="138" t="s">
        <v>147</v>
      </c>
      <c r="L249" s="31"/>
      <c r="M249" s="143" t="s">
        <v>1</v>
      </c>
      <c r="N249" s="144" t="s">
        <v>39</v>
      </c>
      <c r="P249" s="145">
        <f>O249*H249</f>
        <v>0</v>
      </c>
      <c r="Q249" s="145">
        <v>2.16</v>
      </c>
      <c r="R249" s="145">
        <f>Q249*H249</f>
        <v>21.325679999999998</v>
      </c>
      <c r="S249" s="145">
        <v>0</v>
      </c>
      <c r="T249" s="146">
        <f>S249*H249</f>
        <v>0</v>
      </c>
      <c r="AR249" s="147" t="s">
        <v>148</v>
      </c>
      <c r="AT249" s="147" t="s">
        <v>143</v>
      </c>
      <c r="AU249" s="147" t="s">
        <v>82</v>
      </c>
      <c r="AY249" s="16" t="s">
        <v>141</v>
      </c>
      <c r="BE249" s="148">
        <f>IF(N249="základní",J249,0)</f>
        <v>0</v>
      </c>
      <c r="BF249" s="148">
        <f>IF(N249="snížená",J249,0)</f>
        <v>0</v>
      </c>
      <c r="BG249" s="148">
        <f>IF(N249="zákl. přenesená",J249,0)</f>
        <v>0</v>
      </c>
      <c r="BH249" s="148">
        <f>IF(N249="sníž. přenesená",J249,0)</f>
        <v>0</v>
      </c>
      <c r="BI249" s="148">
        <f>IF(N249="nulová",J249,0)</f>
        <v>0</v>
      </c>
      <c r="BJ249" s="16" t="s">
        <v>80</v>
      </c>
      <c r="BK249" s="148">
        <f>ROUND(I249*H249,2)</f>
        <v>0</v>
      </c>
      <c r="BL249" s="16" t="s">
        <v>148</v>
      </c>
      <c r="BM249" s="147" t="s">
        <v>321</v>
      </c>
    </row>
    <row r="250" spans="2:65" s="1" customFormat="1" ht="19.5">
      <c r="B250" s="31"/>
      <c r="D250" s="149" t="s">
        <v>150</v>
      </c>
      <c r="F250" s="150" t="s">
        <v>322</v>
      </c>
      <c r="I250" s="151"/>
      <c r="L250" s="31"/>
      <c r="M250" s="152"/>
      <c r="T250" s="54"/>
      <c r="AT250" s="16" t="s">
        <v>150</v>
      </c>
      <c r="AU250" s="16" t="s">
        <v>82</v>
      </c>
    </row>
    <row r="251" spans="2:65" s="1" customFormat="1" ht="19.5">
      <c r="B251" s="31"/>
      <c r="D251" s="149" t="s">
        <v>152</v>
      </c>
      <c r="F251" s="153" t="s">
        <v>153</v>
      </c>
      <c r="I251" s="151"/>
      <c r="L251" s="31"/>
      <c r="M251" s="152"/>
      <c r="T251" s="54"/>
      <c r="AT251" s="16" t="s">
        <v>152</v>
      </c>
      <c r="AU251" s="16" t="s">
        <v>82</v>
      </c>
    </row>
    <row r="252" spans="2:65" s="12" customFormat="1">
      <c r="B252" s="154"/>
      <c r="D252" s="149" t="s">
        <v>154</v>
      </c>
      <c r="E252" s="155" t="s">
        <v>1</v>
      </c>
      <c r="F252" s="156" t="s">
        <v>323</v>
      </c>
      <c r="H252" s="157">
        <v>9.5549999999999997</v>
      </c>
      <c r="I252" s="158"/>
      <c r="L252" s="154"/>
      <c r="M252" s="159"/>
      <c r="T252" s="160"/>
      <c r="AT252" s="155" t="s">
        <v>154</v>
      </c>
      <c r="AU252" s="155" t="s">
        <v>82</v>
      </c>
      <c r="AV252" s="12" t="s">
        <v>82</v>
      </c>
      <c r="AW252" s="12" t="s">
        <v>31</v>
      </c>
      <c r="AX252" s="12" t="s">
        <v>74</v>
      </c>
      <c r="AY252" s="155" t="s">
        <v>141</v>
      </c>
    </row>
    <row r="253" spans="2:65" s="13" customFormat="1">
      <c r="B253" s="161"/>
      <c r="D253" s="149" t="s">
        <v>154</v>
      </c>
      <c r="E253" s="162" t="s">
        <v>1</v>
      </c>
      <c r="F253" s="163" t="s">
        <v>281</v>
      </c>
      <c r="H253" s="162" t="s">
        <v>1</v>
      </c>
      <c r="I253" s="164"/>
      <c r="L253" s="161"/>
      <c r="M253" s="165"/>
      <c r="T253" s="166"/>
      <c r="AT253" s="162" t="s">
        <v>154</v>
      </c>
      <c r="AU253" s="162" t="s">
        <v>82</v>
      </c>
      <c r="AV253" s="13" t="s">
        <v>80</v>
      </c>
      <c r="AW253" s="13" t="s">
        <v>31</v>
      </c>
      <c r="AX253" s="13" t="s">
        <v>74</v>
      </c>
      <c r="AY253" s="162" t="s">
        <v>141</v>
      </c>
    </row>
    <row r="254" spans="2:65" s="12" customFormat="1">
      <c r="B254" s="154"/>
      <c r="D254" s="149" t="s">
        <v>154</v>
      </c>
      <c r="E254" s="155" t="s">
        <v>1</v>
      </c>
      <c r="F254" s="156" t="s">
        <v>324</v>
      </c>
      <c r="H254" s="157">
        <v>0.10199999999999999</v>
      </c>
      <c r="I254" s="158"/>
      <c r="L254" s="154"/>
      <c r="M254" s="159"/>
      <c r="T254" s="160"/>
      <c r="AT254" s="155" t="s">
        <v>154</v>
      </c>
      <c r="AU254" s="155" t="s">
        <v>82</v>
      </c>
      <c r="AV254" s="12" t="s">
        <v>82</v>
      </c>
      <c r="AW254" s="12" t="s">
        <v>31</v>
      </c>
      <c r="AX254" s="12" t="s">
        <v>74</v>
      </c>
      <c r="AY254" s="155" t="s">
        <v>141</v>
      </c>
    </row>
    <row r="255" spans="2:65" s="12" customFormat="1">
      <c r="B255" s="154"/>
      <c r="D255" s="149" t="s">
        <v>154</v>
      </c>
      <c r="E255" s="155" t="s">
        <v>1</v>
      </c>
      <c r="F255" s="156" t="s">
        <v>325</v>
      </c>
      <c r="H255" s="157">
        <v>5.6000000000000001E-2</v>
      </c>
      <c r="I255" s="158"/>
      <c r="L255" s="154"/>
      <c r="M255" s="159"/>
      <c r="T255" s="160"/>
      <c r="AT255" s="155" t="s">
        <v>154</v>
      </c>
      <c r="AU255" s="155" t="s">
        <v>82</v>
      </c>
      <c r="AV255" s="12" t="s">
        <v>82</v>
      </c>
      <c r="AW255" s="12" t="s">
        <v>31</v>
      </c>
      <c r="AX255" s="12" t="s">
        <v>74</v>
      </c>
      <c r="AY255" s="155" t="s">
        <v>141</v>
      </c>
    </row>
    <row r="256" spans="2:65" s="12" customFormat="1">
      <c r="B256" s="154"/>
      <c r="D256" s="149" t="s">
        <v>154</v>
      </c>
      <c r="E256" s="155" t="s">
        <v>1</v>
      </c>
      <c r="F256" s="156" t="s">
        <v>326</v>
      </c>
      <c r="H256" s="157">
        <v>0.16</v>
      </c>
      <c r="I256" s="158"/>
      <c r="L256" s="154"/>
      <c r="M256" s="159"/>
      <c r="T256" s="160"/>
      <c r="AT256" s="155" t="s">
        <v>154</v>
      </c>
      <c r="AU256" s="155" t="s">
        <v>82</v>
      </c>
      <c r="AV256" s="12" t="s">
        <v>82</v>
      </c>
      <c r="AW256" s="12" t="s">
        <v>31</v>
      </c>
      <c r="AX256" s="12" t="s">
        <v>74</v>
      </c>
      <c r="AY256" s="155" t="s">
        <v>141</v>
      </c>
    </row>
    <row r="257" spans="2:65" s="14" customFormat="1">
      <c r="B257" s="167"/>
      <c r="D257" s="149" t="s">
        <v>154</v>
      </c>
      <c r="E257" s="168" t="s">
        <v>1</v>
      </c>
      <c r="F257" s="169" t="s">
        <v>213</v>
      </c>
      <c r="H257" s="170">
        <v>9.8729999999999993</v>
      </c>
      <c r="I257" s="171"/>
      <c r="L257" s="167"/>
      <c r="M257" s="172"/>
      <c r="T257" s="173"/>
      <c r="AT257" s="168" t="s">
        <v>154</v>
      </c>
      <c r="AU257" s="168" t="s">
        <v>82</v>
      </c>
      <c r="AV257" s="14" t="s">
        <v>148</v>
      </c>
      <c r="AW257" s="14" t="s">
        <v>31</v>
      </c>
      <c r="AX257" s="14" t="s">
        <v>80</v>
      </c>
      <c r="AY257" s="168" t="s">
        <v>141</v>
      </c>
    </row>
    <row r="258" spans="2:65" s="1" customFormat="1" ht="16.5" customHeight="1">
      <c r="B258" s="135"/>
      <c r="C258" s="136" t="s">
        <v>327</v>
      </c>
      <c r="D258" s="136" t="s">
        <v>143</v>
      </c>
      <c r="E258" s="137" t="s">
        <v>328</v>
      </c>
      <c r="F258" s="138" t="s">
        <v>329</v>
      </c>
      <c r="G258" s="139" t="s">
        <v>207</v>
      </c>
      <c r="H258" s="140">
        <v>3.84</v>
      </c>
      <c r="I258" s="141"/>
      <c r="J258" s="142">
        <f>ROUND(I258*H258,2)</f>
        <v>0</v>
      </c>
      <c r="K258" s="138" t="s">
        <v>147</v>
      </c>
      <c r="L258" s="31"/>
      <c r="M258" s="143" t="s">
        <v>1</v>
      </c>
      <c r="N258" s="144" t="s">
        <v>39</v>
      </c>
      <c r="P258" s="145">
        <f>O258*H258</f>
        <v>0</v>
      </c>
      <c r="Q258" s="145">
        <v>2.3010199999999998</v>
      </c>
      <c r="R258" s="145">
        <f>Q258*H258</f>
        <v>8.8359167999999997</v>
      </c>
      <c r="S258" s="145">
        <v>0</v>
      </c>
      <c r="T258" s="146">
        <f>S258*H258</f>
        <v>0</v>
      </c>
      <c r="AR258" s="147" t="s">
        <v>148</v>
      </c>
      <c r="AT258" s="147" t="s">
        <v>143</v>
      </c>
      <c r="AU258" s="147" t="s">
        <v>82</v>
      </c>
      <c r="AY258" s="16" t="s">
        <v>141</v>
      </c>
      <c r="BE258" s="148">
        <f>IF(N258="základní",J258,0)</f>
        <v>0</v>
      </c>
      <c r="BF258" s="148">
        <f>IF(N258="snížená",J258,0)</f>
        <v>0</v>
      </c>
      <c r="BG258" s="148">
        <f>IF(N258="zákl. přenesená",J258,0)</f>
        <v>0</v>
      </c>
      <c r="BH258" s="148">
        <f>IF(N258="sníž. přenesená",J258,0)</f>
        <v>0</v>
      </c>
      <c r="BI258" s="148">
        <f>IF(N258="nulová",J258,0)</f>
        <v>0</v>
      </c>
      <c r="BJ258" s="16" t="s">
        <v>80</v>
      </c>
      <c r="BK258" s="148">
        <f>ROUND(I258*H258,2)</f>
        <v>0</v>
      </c>
      <c r="BL258" s="16" t="s">
        <v>148</v>
      </c>
      <c r="BM258" s="147" t="s">
        <v>330</v>
      </c>
    </row>
    <row r="259" spans="2:65" s="1" customFormat="1" ht="19.5">
      <c r="B259" s="31"/>
      <c r="D259" s="149" t="s">
        <v>150</v>
      </c>
      <c r="F259" s="150" t="s">
        <v>331</v>
      </c>
      <c r="I259" s="151"/>
      <c r="L259" s="31"/>
      <c r="M259" s="152"/>
      <c r="T259" s="54"/>
      <c r="AT259" s="16" t="s">
        <v>150</v>
      </c>
      <c r="AU259" s="16" t="s">
        <v>82</v>
      </c>
    </row>
    <row r="260" spans="2:65" s="1" customFormat="1" ht="19.5">
      <c r="B260" s="31"/>
      <c r="D260" s="149" t="s">
        <v>152</v>
      </c>
      <c r="F260" s="153" t="s">
        <v>153</v>
      </c>
      <c r="I260" s="151"/>
      <c r="L260" s="31"/>
      <c r="M260" s="152"/>
      <c r="T260" s="54"/>
      <c r="AT260" s="16" t="s">
        <v>152</v>
      </c>
      <c r="AU260" s="16" t="s">
        <v>82</v>
      </c>
    </row>
    <row r="261" spans="2:65" s="13" customFormat="1">
      <c r="B261" s="161"/>
      <c r="D261" s="149" t="s">
        <v>154</v>
      </c>
      <c r="E261" s="162" t="s">
        <v>1</v>
      </c>
      <c r="F261" s="163" t="s">
        <v>332</v>
      </c>
      <c r="H261" s="162" t="s">
        <v>1</v>
      </c>
      <c r="I261" s="164"/>
      <c r="L261" s="161"/>
      <c r="M261" s="165"/>
      <c r="T261" s="166"/>
      <c r="AT261" s="162" t="s">
        <v>154</v>
      </c>
      <c r="AU261" s="162" t="s">
        <v>82</v>
      </c>
      <c r="AV261" s="13" t="s">
        <v>80</v>
      </c>
      <c r="AW261" s="13" t="s">
        <v>31</v>
      </c>
      <c r="AX261" s="13" t="s">
        <v>74</v>
      </c>
      <c r="AY261" s="162" t="s">
        <v>141</v>
      </c>
    </row>
    <row r="262" spans="2:65" s="12" customFormat="1">
      <c r="B262" s="154"/>
      <c r="D262" s="149" t="s">
        <v>154</v>
      </c>
      <c r="E262" s="155" t="s">
        <v>1</v>
      </c>
      <c r="F262" s="156" t="s">
        <v>333</v>
      </c>
      <c r="H262" s="157">
        <v>3.84</v>
      </c>
      <c r="I262" s="158"/>
      <c r="L262" s="154"/>
      <c r="M262" s="159"/>
      <c r="T262" s="160"/>
      <c r="AT262" s="155" t="s">
        <v>154</v>
      </c>
      <c r="AU262" s="155" t="s">
        <v>82</v>
      </c>
      <c r="AV262" s="12" t="s">
        <v>82</v>
      </c>
      <c r="AW262" s="12" t="s">
        <v>31</v>
      </c>
      <c r="AX262" s="12" t="s">
        <v>80</v>
      </c>
      <c r="AY262" s="155" t="s">
        <v>141</v>
      </c>
    </row>
    <row r="263" spans="2:65" s="1" customFormat="1" ht="16.5" customHeight="1">
      <c r="B263" s="135"/>
      <c r="C263" s="136" t="s">
        <v>334</v>
      </c>
      <c r="D263" s="136" t="s">
        <v>143</v>
      </c>
      <c r="E263" s="137" t="s">
        <v>335</v>
      </c>
      <c r="F263" s="138" t="s">
        <v>336</v>
      </c>
      <c r="G263" s="139" t="s">
        <v>207</v>
      </c>
      <c r="H263" s="140">
        <v>11.028</v>
      </c>
      <c r="I263" s="141"/>
      <c r="J263" s="142">
        <f>ROUND(I263*H263,2)</f>
        <v>0</v>
      </c>
      <c r="K263" s="138" t="s">
        <v>147</v>
      </c>
      <c r="L263" s="31"/>
      <c r="M263" s="143" t="s">
        <v>1</v>
      </c>
      <c r="N263" s="144" t="s">
        <v>39</v>
      </c>
      <c r="P263" s="145">
        <f>O263*H263</f>
        <v>0</v>
      </c>
      <c r="Q263" s="145">
        <v>2.5018699999999998</v>
      </c>
      <c r="R263" s="145">
        <f>Q263*H263</f>
        <v>27.590622359999998</v>
      </c>
      <c r="S263" s="145">
        <v>0</v>
      </c>
      <c r="T263" s="146">
        <f>S263*H263</f>
        <v>0</v>
      </c>
      <c r="AR263" s="147" t="s">
        <v>148</v>
      </c>
      <c r="AT263" s="147" t="s">
        <v>143</v>
      </c>
      <c r="AU263" s="147" t="s">
        <v>82</v>
      </c>
      <c r="AY263" s="16" t="s">
        <v>141</v>
      </c>
      <c r="BE263" s="148">
        <f>IF(N263="základní",J263,0)</f>
        <v>0</v>
      </c>
      <c r="BF263" s="148">
        <f>IF(N263="snížená",J263,0)</f>
        <v>0</v>
      </c>
      <c r="BG263" s="148">
        <f>IF(N263="zákl. přenesená",J263,0)</f>
        <v>0</v>
      </c>
      <c r="BH263" s="148">
        <f>IF(N263="sníž. přenesená",J263,0)</f>
        <v>0</v>
      </c>
      <c r="BI263" s="148">
        <f>IF(N263="nulová",J263,0)</f>
        <v>0</v>
      </c>
      <c r="BJ263" s="16" t="s">
        <v>80</v>
      </c>
      <c r="BK263" s="148">
        <f>ROUND(I263*H263,2)</f>
        <v>0</v>
      </c>
      <c r="BL263" s="16" t="s">
        <v>148</v>
      </c>
      <c r="BM263" s="147" t="s">
        <v>337</v>
      </c>
    </row>
    <row r="264" spans="2:65" s="1" customFormat="1" ht="19.5">
      <c r="B264" s="31"/>
      <c r="D264" s="149" t="s">
        <v>150</v>
      </c>
      <c r="F264" s="150" t="s">
        <v>338</v>
      </c>
      <c r="I264" s="151"/>
      <c r="L264" s="31"/>
      <c r="M264" s="152"/>
      <c r="T264" s="54"/>
      <c r="AT264" s="16" t="s">
        <v>150</v>
      </c>
      <c r="AU264" s="16" t="s">
        <v>82</v>
      </c>
    </row>
    <row r="265" spans="2:65" s="1" customFormat="1" ht="19.5">
      <c r="B265" s="31"/>
      <c r="D265" s="149" t="s">
        <v>152</v>
      </c>
      <c r="F265" s="153" t="s">
        <v>153</v>
      </c>
      <c r="I265" s="151"/>
      <c r="L265" s="31"/>
      <c r="M265" s="152"/>
      <c r="T265" s="54"/>
      <c r="AT265" s="16" t="s">
        <v>152</v>
      </c>
      <c r="AU265" s="16" t="s">
        <v>82</v>
      </c>
    </row>
    <row r="266" spans="2:65" s="13" customFormat="1">
      <c r="B266" s="161"/>
      <c r="D266" s="149" t="s">
        <v>154</v>
      </c>
      <c r="E266" s="162" t="s">
        <v>1</v>
      </c>
      <c r="F266" s="163" t="s">
        <v>281</v>
      </c>
      <c r="H266" s="162" t="s">
        <v>1</v>
      </c>
      <c r="I266" s="164"/>
      <c r="L266" s="161"/>
      <c r="M266" s="165"/>
      <c r="T266" s="166"/>
      <c r="AT266" s="162" t="s">
        <v>154</v>
      </c>
      <c r="AU266" s="162" t="s">
        <v>82</v>
      </c>
      <c r="AV266" s="13" t="s">
        <v>80</v>
      </c>
      <c r="AW266" s="13" t="s">
        <v>31</v>
      </c>
      <c r="AX266" s="13" t="s">
        <v>74</v>
      </c>
      <c r="AY266" s="162" t="s">
        <v>141</v>
      </c>
    </row>
    <row r="267" spans="2:65" s="12" customFormat="1">
      <c r="B267" s="154"/>
      <c r="D267" s="149" t="s">
        <v>154</v>
      </c>
      <c r="E267" s="155" t="s">
        <v>1</v>
      </c>
      <c r="F267" s="156" t="s">
        <v>1150</v>
      </c>
      <c r="H267" s="157">
        <v>3.4420000000000002</v>
      </c>
      <c r="I267" s="158"/>
      <c r="L267" s="154"/>
      <c r="M267" s="159"/>
      <c r="T267" s="160"/>
      <c r="AT267" s="155" t="s">
        <v>154</v>
      </c>
      <c r="AU267" s="155" t="s">
        <v>82</v>
      </c>
      <c r="AV267" s="12" t="s">
        <v>82</v>
      </c>
      <c r="AW267" s="12" t="s">
        <v>31</v>
      </c>
      <c r="AX267" s="12" t="s">
        <v>74</v>
      </c>
      <c r="AY267" s="155" t="s">
        <v>141</v>
      </c>
    </row>
    <row r="268" spans="2:65" s="12" customFormat="1">
      <c r="B268" s="154"/>
      <c r="D268" s="149" t="s">
        <v>154</v>
      </c>
      <c r="E268" s="155"/>
      <c r="F268" s="156" t="s">
        <v>1151</v>
      </c>
      <c r="H268" s="157">
        <v>3.9009999999999998</v>
      </c>
      <c r="I268" s="158"/>
      <c r="L268" s="154"/>
      <c r="M268" s="159"/>
      <c r="T268" s="160"/>
      <c r="AT268" s="155"/>
      <c r="AU268" s="155"/>
      <c r="AY268" s="155"/>
    </row>
    <row r="269" spans="2:65" s="12" customFormat="1">
      <c r="B269" s="154"/>
      <c r="D269" s="149" t="s">
        <v>154</v>
      </c>
      <c r="E269" s="155" t="s">
        <v>1</v>
      </c>
      <c r="F269" s="156" t="s">
        <v>1152</v>
      </c>
      <c r="H269" s="157">
        <v>2.2000000000000002</v>
      </c>
      <c r="I269" s="158"/>
      <c r="L269" s="154"/>
      <c r="M269" s="159"/>
      <c r="T269" s="160"/>
      <c r="AT269" s="155" t="s">
        <v>154</v>
      </c>
      <c r="AU269" s="155" t="s">
        <v>82</v>
      </c>
      <c r="AV269" s="12" t="s">
        <v>82</v>
      </c>
      <c r="AW269" s="12" t="s">
        <v>31</v>
      </c>
      <c r="AX269" s="12" t="s">
        <v>74</v>
      </c>
      <c r="AY269" s="155" t="s">
        <v>141</v>
      </c>
    </row>
    <row r="270" spans="2:65" s="12" customFormat="1">
      <c r="B270" s="154"/>
      <c r="D270" s="149" t="s">
        <v>154</v>
      </c>
      <c r="E270" s="155" t="s">
        <v>1</v>
      </c>
      <c r="F270" s="156" t="s">
        <v>1153</v>
      </c>
      <c r="H270" s="157">
        <v>1.48</v>
      </c>
      <c r="I270" s="158"/>
      <c r="L270" s="154"/>
      <c r="M270" s="159"/>
      <c r="T270" s="160"/>
      <c r="AT270" s="155" t="s">
        <v>154</v>
      </c>
      <c r="AU270" s="155" t="s">
        <v>82</v>
      </c>
      <c r="AV270" s="12" t="s">
        <v>82</v>
      </c>
      <c r="AW270" s="12" t="s">
        <v>31</v>
      </c>
      <c r="AX270" s="12" t="s">
        <v>74</v>
      </c>
      <c r="AY270" s="155" t="s">
        <v>141</v>
      </c>
    </row>
    <row r="271" spans="2:65" s="14" customFormat="1">
      <c r="B271" s="167"/>
      <c r="D271" s="149" t="s">
        <v>154</v>
      </c>
      <c r="E271" s="168" t="s">
        <v>1</v>
      </c>
      <c r="F271" s="169" t="s">
        <v>213</v>
      </c>
      <c r="H271" s="170">
        <v>11.028</v>
      </c>
      <c r="I271" s="171"/>
      <c r="L271" s="167"/>
      <c r="M271" s="172"/>
      <c r="T271" s="173"/>
      <c r="AT271" s="168" t="s">
        <v>154</v>
      </c>
      <c r="AU271" s="168" t="s">
        <v>82</v>
      </c>
      <c r="AV271" s="14" t="s">
        <v>148</v>
      </c>
      <c r="AW271" s="14" t="s">
        <v>31</v>
      </c>
      <c r="AX271" s="14" t="s">
        <v>80</v>
      </c>
      <c r="AY271" s="168" t="s">
        <v>141</v>
      </c>
    </row>
    <row r="272" spans="2:65" s="1" customFormat="1" ht="16.5" customHeight="1">
      <c r="B272" s="135"/>
      <c r="C272" s="136" t="s">
        <v>339</v>
      </c>
      <c r="D272" s="136" t="s">
        <v>143</v>
      </c>
      <c r="E272" s="137" t="s">
        <v>340</v>
      </c>
      <c r="F272" s="138" t="s">
        <v>341</v>
      </c>
      <c r="G272" s="139" t="s">
        <v>146</v>
      </c>
      <c r="H272" s="140">
        <v>40.61</v>
      </c>
      <c r="I272" s="141"/>
      <c r="J272" s="142">
        <f>ROUND(I272*H272,2)</f>
        <v>0</v>
      </c>
      <c r="K272" s="138" t="s">
        <v>147</v>
      </c>
      <c r="L272" s="31"/>
      <c r="M272" s="143" t="s">
        <v>1</v>
      </c>
      <c r="N272" s="144" t="s">
        <v>39</v>
      </c>
      <c r="P272" s="145">
        <f>O272*H272</f>
        <v>0</v>
      </c>
      <c r="Q272" s="145">
        <v>2.64E-3</v>
      </c>
      <c r="R272" s="145">
        <f>Q272*H272</f>
        <v>0.1072104</v>
      </c>
      <c r="S272" s="145">
        <v>0</v>
      </c>
      <c r="T272" s="146">
        <f>S272*H272</f>
        <v>0</v>
      </c>
      <c r="AR272" s="147" t="s">
        <v>148</v>
      </c>
      <c r="AT272" s="147" t="s">
        <v>143</v>
      </c>
      <c r="AU272" s="147" t="s">
        <v>82</v>
      </c>
      <c r="AY272" s="16" t="s">
        <v>141</v>
      </c>
      <c r="BE272" s="148">
        <f>IF(N272="základní",J272,0)</f>
        <v>0</v>
      </c>
      <c r="BF272" s="148">
        <f>IF(N272="snížená",J272,0)</f>
        <v>0</v>
      </c>
      <c r="BG272" s="148">
        <f>IF(N272="zákl. přenesená",J272,0)</f>
        <v>0</v>
      </c>
      <c r="BH272" s="148">
        <f>IF(N272="sníž. přenesená",J272,0)</f>
        <v>0</v>
      </c>
      <c r="BI272" s="148">
        <f>IF(N272="nulová",J272,0)</f>
        <v>0</v>
      </c>
      <c r="BJ272" s="16" t="s">
        <v>80</v>
      </c>
      <c r="BK272" s="148">
        <f>ROUND(I272*H272,2)</f>
        <v>0</v>
      </c>
      <c r="BL272" s="16" t="s">
        <v>148</v>
      </c>
      <c r="BM272" s="147" t="s">
        <v>342</v>
      </c>
    </row>
    <row r="273" spans="2:65" s="1" customFormat="1">
      <c r="B273" s="31"/>
      <c r="D273" s="149" t="s">
        <v>150</v>
      </c>
      <c r="F273" s="150" t="s">
        <v>343</v>
      </c>
      <c r="I273" s="151"/>
      <c r="L273" s="31"/>
      <c r="M273" s="152"/>
      <c r="T273" s="54"/>
      <c r="AT273" s="16" t="s">
        <v>150</v>
      </c>
      <c r="AU273" s="16" t="s">
        <v>82</v>
      </c>
    </row>
    <row r="274" spans="2:65" s="13" customFormat="1">
      <c r="B274" s="161"/>
      <c r="D274" s="149" t="s">
        <v>154</v>
      </c>
      <c r="E274" s="162" t="s">
        <v>1</v>
      </c>
      <c r="F274" s="163" t="s">
        <v>281</v>
      </c>
      <c r="H274" s="162" t="s">
        <v>1</v>
      </c>
      <c r="I274" s="164"/>
      <c r="L274" s="161"/>
      <c r="M274" s="165"/>
      <c r="T274" s="166"/>
      <c r="AT274" s="162" t="s">
        <v>154</v>
      </c>
      <c r="AU274" s="162" t="s">
        <v>82</v>
      </c>
      <c r="AV274" s="13" t="s">
        <v>80</v>
      </c>
      <c r="AW274" s="13" t="s">
        <v>31</v>
      </c>
      <c r="AX274" s="13" t="s">
        <v>74</v>
      </c>
      <c r="AY274" s="162" t="s">
        <v>141</v>
      </c>
    </row>
    <row r="275" spans="2:65" s="12" customFormat="1">
      <c r="B275" s="154"/>
      <c r="D275" s="149" t="s">
        <v>154</v>
      </c>
      <c r="E275" s="155" t="s">
        <v>1</v>
      </c>
      <c r="F275" s="156" t="s">
        <v>1154</v>
      </c>
      <c r="H275" s="157">
        <v>9.6</v>
      </c>
      <c r="I275" s="158"/>
      <c r="L275" s="154"/>
      <c r="M275" s="159"/>
      <c r="T275" s="160"/>
      <c r="AT275" s="155" t="s">
        <v>154</v>
      </c>
      <c r="AU275" s="155" t="s">
        <v>82</v>
      </c>
      <c r="AV275" s="12" t="s">
        <v>82</v>
      </c>
      <c r="AW275" s="12" t="s">
        <v>31</v>
      </c>
      <c r="AX275" s="12" t="s">
        <v>74</v>
      </c>
      <c r="AY275" s="155" t="s">
        <v>141</v>
      </c>
    </row>
    <row r="276" spans="2:65" s="12" customFormat="1">
      <c r="B276" s="154"/>
      <c r="D276" s="149" t="s">
        <v>154</v>
      </c>
      <c r="E276" s="155" t="s">
        <v>1</v>
      </c>
      <c r="F276" s="156" t="s">
        <v>1155</v>
      </c>
      <c r="H276" s="157">
        <v>10.199999999999999</v>
      </c>
      <c r="I276" s="158"/>
      <c r="L276" s="154"/>
      <c r="M276" s="159"/>
      <c r="T276" s="160"/>
      <c r="AT276" s="155" t="s">
        <v>154</v>
      </c>
      <c r="AU276" s="155" t="s">
        <v>82</v>
      </c>
      <c r="AV276" s="12" t="s">
        <v>82</v>
      </c>
      <c r="AW276" s="12" t="s">
        <v>31</v>
      </c>
      <c r="AX276" s="12" t="s">
        <v>74</v>
      </c>
      <c r="AY276" s="155" t="s">
        <v>141</v>
      </c>
    </row>
    <row r="277" spans="2:65" s="12" customFormat="1">
      <c r="B277" s="154"/>
      <c r="D277" s="149" t="s">
        <v>154</v>
      </c>
      <c r="E277" s="155"/>
      <c r="F277" s="156" t="s">
        <v>1156</v>
      </c>
      <c r="H277" s="157">
        <v>7.89</v>
      </c>
      <c r="I277" s="158"/>
      <c r="L277" s="154"/>
      <c r="M277" s="159"/>
      <c r="T277" s="160"/>
      <c r="AT277" s="155"/>
      <c r="AU277" s="155"/>
      <c r="AY277" s="155"/>
    </row>
    <row r="278" spans="2:65" s="12" customFormat="1">
      <c r="B278" s="154"/>
      <c r="D278" s="149" t="s">
        <v>154</v>
      </c>
      <c r="E278" s="155" t="s">
        <v>1</v>
      </c>
      <c r="F278" s="156" t="s">
        <v>1157</v>
      </c>
      <c r="H278" s="157">
        <v>6.3</v>
      </c>
      <c r="I278" s="158"/>
      <c r="L278" s="154"/>
      <c r="M278" s="159"/>
      <c r="T278" s="160"/>
      <c r="AT278" s="155" t="s">
        <v>154</v>
      </c>
      <c r="AU278" s="155" t="s">
        <v>82</v>
      </c>
      <c r="AV278" s="12" t="s">
        <v>82</v>
      </c>
      <c r="AW278" s="12" t="s">
        <v>31</v>
      </c>
      <c r="AX278" s="12" t="s">
        <v>74</v>
      </c>
      <c r="AY278" s="155" t="s">
        <v>141</v>
      </c>
    </row>
    <row r="279" spans="2:65" s="13" customFormat="1">
      <c r="B279" s="161"/>
      <c r="D279" s="149" t="s">
        <v>154</v>
      </c>
      <c r="E279" s="162" t="s">
        <v>1</v>
      </c>
      <c r="F279" s="163" t="s">
        <v>344</v>
      </c>
      <c r="H279" s="162" t="s">
        <v>1</v>
      </c>
      <c r="I279" s="164"/>
      <c r="L279" s="161"/>
      <c r="M279" s="165"/>
      <c r="T279" s="166"/>
      <c r="AT279" s="162" t="s">
        <v>154</v>
      </c>
      <c r="AU279" s="162" t="s">
        <v>82</v>
      </c>
      <c r="AV279" s="13" t="s">
        <v>80</v>
      </c>
      <c r="AW279" s="13" t="s">
        <v>31</v>
      </c>
      <c r="AX279" s="13" t="s">
        <v>74</v>
      </c>
      <c r="AY279" s="162" t="s">
        <v>141</v>
      </c>
    </row>
    <row r="280" spans="2:65" s="12" customFormat="1">
      <c r="B280" s="154"/>
      <c r="D280" s="149" t="s">
        <v>154</v>
      </c>
      <c r="E280" s="155" t="s">
        <v>1</v>
      </c>
      <c r="F280" s="156" t="s">
        <v>345</v>
      </c>
      <c r="H280" s="157">
        <v>0.16</v>
      </c>
      <c r="I280" s="158"/>
      <c r="L280" s="154"/>
      <c r="M280" s="159"/>
      <c r="T280" s="160"/>
      <c r="AT280" s="155" t="s">
        <v>154</v>
      </c>
      <c r="AU280" s="155" t="s">
        <v>82</v>
      </c>
      <c r="AV280" s="12" t="s">
        <v>82</v>
      </c>
      <c r="AW280" s="12" t="s">
        <v>31</v>
      </c>
      <c r="AX280" s="12" t="s">
        <v>74</v>
      </c>
      <c r="AY280" s="155" t="s">
        <v>141</v>
      </c>
    </row>
    <row r="281" spans="2:65" s="12" customFormat="1">
      <c r="B281" s="154"/>
      <c r="D281" s="149" t="s">
        <v>154</v>
      </c>
      <c r="E281" s="155" t="s">
        <v>1</v>
      </c>
      <c r="F281" s="156" t="s">
        <v>346</v>
      </c>
      <c r="H281" s="157">
        <v>2.66</v>
      </c>
      <c r="I281" s="158"/>
      <c r="L281" s="154"/>
      <c r="M281" s="159"/>
      <c r="T281" s="160"/>
      <c r="AT281" s="155" t="s">
        <v>154</v>
      </c>
      <c r="AU281" s="155" t="s">
        <v>82</v>
      </c>
      <c r="AV281" s="12" t="s">
        <v>82</v>
      </c>
      <c r="AW281" s="12" t="s">
        <v>31</v>
      </c>
      <c r="AX281" s="12" t="s">
        <v>74</v>
      </c>
      <c r="AY281" s="155" t="s">
        <v>141</v>
      </c>
    </row>
    <row r="282" spans="2:65" s="12" customFormat="1">
      <c r="B282" s="154"/>
      <c r="D282" s="149" t="s">
        <v>154</v>
      </c>
      <c r="E282" s="155" t="s">
        <v>1</v>
      </c>
      <c r="F282" s="156" t="s">
        <v>347</v>
      </c>
      <c r="H282" s="157">
        <v>3.8</v>
      </c>
      <c r="I282" s="158"/>
      <c r="L282" s="154"/>
      <c r="M282" s="159"/>
      <c r="T282" s="160"/>
      <c r="AT282" s="155" t="s">
        <v>154</v>
      </c>
      <c r="AU282" s="155" t="s">
        <v>82</v>
      </c>
      <c r="AV282" s="12" t="s">
        <v>82</v>
      </c>
      <c r="AW282" s="12" t="s">
        <v>31</v>
      </c>
      <c r="AX282" s="12" t="s">
        <v>74</v>
      </c>
      <c r="AY282" s="155" t="s">
        <v>141</v>
      </c>
    </row>
    <row r="283" spans="2:65" s="14" customFormat="1">
      <c r="B283" s="167"/>
      <c r="D283" s="149" t="s">
        <v>154</v>
      </c>
      <c r="E283" s="168" t="s">
        <v>1</v>
      </c>
      <c r="F283" s="169" t="s">
        <v>213</v>
      </c>
      <c r="H283" s="170">
        <v>40.61</v>
      </c>
      <c r="I283" s="171"/>
      <c r="L283" s="167"/>
      <c r="M283" s="172"/>
      <c r="T283" s="173"/>
      <c r="AT283" s="168" t="s">
        <v>154</v>
      </c>
      <c r="AU283" s="168" t="s">
        <v>82</v>
      </c>
      <c r="AV283" s="14" t="s">
        <v>148</v>
      </c>
      <c r="AW283" s="14" t="s">
        <v>31</v>
      </c>
      <c r="AX283" s="14" t="s">
        <v>80</v>
      </c>
      <c r="AY283" s="168" t="s">
        <v>141</v>
      </c>
    </row>
    <row r="284" spans="2:65" s="1" customFormat="1" ht="16.5" customHeight="1">
      <c r="B284" s="135"/>
      <c r="C284" s="136" t="s">
        <v>348</v>
      </c>
      <c r="D284" s="136" t="s">
        <v>143</v>
      </c>
      <c r="E284" s="137" t="s">
        <v>349</v>
      </c>
      <c r="F284" s="138" t="s">
        <v>350</v>
      </c>
      <c r="G284" s="139" t="s">
        <v>146</v>
      </c>
      <c r="H284" s="140">
        <v>40.61</v>
      </c>
      <c r="I284" s="141"/>
      <c r="J284" s="142">
        <f>ROUND(I284*H284,2)</f>
        <v>0</v>
      </c>
      <c r="K284" s="138" t="s">
        <v>147</v>
      </c>
      <c r="L284" s="31"/>
      <c r="M284" s="143" t="s">
        <v>1</v>
      </c>
      <c r="N284" s="144" t="s">
        <v>39</v>
      </c>
      <c r="P284" s="145">
        <f>O284*H284</f>
        <v>0</v>
      </c>
      <c r="Q284" s="145">
        <v>0</v>
      </c>
      <c r="R284" s="145">
        <f>Q284*H284</f>
        <v>0</v>
      </c>
      <c r="S284" s="145">
        <v>0</v>
      </c>
      <c r="T284" s="146">
        <f>S284*H284</f>
        <v>0</v>
      </c>
      <c r="AR284" s="147" t="s">
        <v>148</v>
      </c>
      <c r="AT284" s="147" t="s">
        <v>143</v>
      </c>
      <c r="AU284" s="147" t="s">
        <v>82</v>
      </c>
      <c r="AY284" s="16" t="s">
        <v>141</v>
      </c>
      <c r="BE284" s="148">
        <f>IF(N284="základní",J284,0)</f>
        <v>0</v>
      </c>
      <c r="BF284" s="148">
        <f>IF(N284="snížená",J284,0)</f>
        <v>0</v>
      </c>
      <c r="BG284" s="148">
        <f>IF(N284="zákl. přenesená",J284,0)</f>
        <v>0</v>
      </c>
      <c r="BH284" s="148">
        <f>IF(N284="sníž. přenesená",J284,0)</f>
        <v>0</v>
      </c>
      <c r="BI284" s="148">
        <f>IF(N284="nulová",J284,0)</f>
        <v>0</v>
      </c>
      <c r="BJ284" s="16" t="s">
        <v>80</v>
      </c>
      <c r="BK284" s="148">
        <f>ROUND(I284*H284,2)</f>
        <v>0</v>
      </c>
      <c r="BL284" s="16" t="s">
        <v>148</v>
      </c>
      <c r="BM284" s="147" t="s">
        <v>351</v>
      </c>
    </row>
    <row r="285" spans="2:65" s="1" customFormat="1">
      <c r="B285" s="31"/>
      <c r="D285" s="149" t="s">
        <v>150</v>
      </c>
      <c r="F285" s="150" t="s">
        <v>352</v>
      </c>
      <c r="I285" s="151"/>
      <c r="L285" s="31"/>
      <c r="M285" s="152"/>
      <c r="T285" s="54"/>
      <c r="AT285" s="16" t="s">
        <v>150</v>
      </c>
      <c r="AU285" s="16" t="s">
        <v>82</v>
      </c>
    </row>
    <row r="286" spans="2:65" s="1" customFormat="1" ht="16.5" customHeight="1">
      <c r="B286" s="135"/>
      <c r="C286" s="136" t="s">
        <v>353</v>
      </c>
      <c r="D286" s="136" t="s">
        <v>143</v>
      </c>
      <c r="E286" s="137" t="s">
        <v>354</v>
      </c>
      <c r="F286" s="138" t="s">
        <v>355</v>
      </c>
      <c r="G286" s="139" t="s">
        <v>229</v>
      </c>
      <c r="H286" s="140">
        <v>7.6319999999999997</v>
      </c>
      <c r="I286" s="141"/>
      <c r="J286" s="142">
        <f>ROUND(I286*H286,2)</f>
        <v>0</v>
      </c>
      <c r="K286" s="138" t="s">
        <v>147</v>
      </c>
      <c r="L286" s="31"/>
      <c r="M286" s="143" t="s">
        <v>1</v>
      </c>
      <c r="N286" s="144" t="s">
        <v>39</v>
      </c>
      <c r="P286" s="145">
        <f>O286*H286</f>
        <v>0</v>
      </c>
      <c r="Q286" s="145">
        <v>9.9510000000000001E-2</v>
      </c>
      <c r="R286" s="145">
        <f>Q286*H286</f>
        <v>0.75946031999999997</v>
      </c>
      <c r="S286" s="145">
        <v>0</v>
      </c>
      <c r="T286" s="146">
        <f>S286*H286</f>
        <v>0</v>
      </c>
      <c r="AR286" s="147" t="s">
        <v>148</v>
      </c>
      <c r="AT286" s="147" t="s">
        <v>143</v>
      </c>
      <c r="AU286" s="147" t="s">
        <v>82</v>
      </c>
      <c r="AY286" s="16" t="s">
        <v>141</v>
      </c>
      <c r="BE286" s="148">
        <f>IF(N286="základní",J286,0)</f>
        <v>0</v>
      </c>
      <c r="BF286" s="148">
        <f>IF(N286="snížená",J286,0)</f>
        <v>0</v>
      </c>
      <c r="BG286" s="148">
        <f>IF(N286="zákl. přenesená",J286,0)</f>
        <v>0</v>
      </c>
      <c r="BH286" s="148">
        <f>IF(N286="sníž. přenesená",J286,0)</f>
        <v>0</v>
      </c>
      <c r="BI286" s="148">
        <f>IF(N286="nulová",J286,0)</f>
        <v>0</v>
      </c>
      <c r="BJ286" s="16" t="s">
        <v>80</v>
      </c>
      <c r="BK286" s="148">
        <f>ROUND(I286*H286,2)</f>
        <v>0</v>
      </c>
      <c r="BL286" s="16" t="s">
        <v>148</v>
      </c>
      <c r="BM286" s="147" t="s">
        <v>356</v>
      </c>
    </row>
    <row r="287" spans="2:65" s="1" customFormat="1" ht="19.5">
      <c r="B287" s="31"/>
      <c r="D287" s="149" t="s">
        <v>150</v>
      </c>
      <c r="F287" s="150" t="s">
        <v>357</v>
      </c>
      <c r="I287" s="151"/>
      <c r="L287" s="31"/>
      <c r="M287" s="152"/>
      <c r="T287" s="54"/>
      <c r="AT287" s="16" t="s">
        <v>150</v>
      </c>
      <c r="AU287" s="16" t="s">
        <v>82</v>
      </c>
    </row>
    <row r="288" spans="2:65" s="1" customFormat="1" ht="19.5">
      <c r="B288" s="31"/>
      <c r="D288" s="149" t="s">
        <v>152</v>
      </c>
      <c r="F288" s="153" t="s">
        <v>153</v>
      </c>
      <c r="I288" s="151"/>
      <c r="L288" s="31"/>
      <c r="M288" s="152"/>
      <c r="T288" s="54"/>
      <c r="AT288" s="16" t="s">
        <v>152</v>
      </c>
      <c r="AU288" s="16" t="s">
        <v>82</v>
      </c>
    </row>
    <row r="289" spans="2:65" s="13" customFormat="1">
      <c r="B289" s="161"/>
      <c r="D289" s="149" t="s">
        <v>154</v>
      </c>
      <c r="E289" s="162" t="s">
        <v>1</v>
      </c>
      <c r="F289" s="163" t="s">
        <v>358</v>
      </c>
      <c r="H289" s="162" t="s">
        <v>1</v>
      </c>
      <c r="I289" s="164"/>
      <c r="L289" s="161"/>
      <c r="M289" s="165"/>
      <c r="T289" s="166"/>
      <c r="AT289" s="162" t="s">
        <v>154</v>
      </c>
      <c r="AU289" s="162" t="s">
        <v>82</v>
      </c>
      <c r="AV289" s="13" t="s">
        <v>80</v>
      </c>
      <c r="AW289" s="13" t="s">
        <v>31</v>
      </c>
      <c r="AX289" s="13" t="s">
        <v>74</v>
      </c>
      <c r="AY289" s="162" t="s">
        <v>141</v>
      </c>
    </row>
    <row r="290" spans="2:65" s="12" customFormat="1">
      <c r="B290" s="154"/>
      <c r="D290" s="149" t="s">
        <v>154</v>
      </c>
      <c r="E290" s="155" t="s">
        <v>1</v>
      </c>
      <c r="F290" s="156" t="s">
        <v>359</v>
      </c>
      <c r="H290" s="157">
        <v>5.3579999999999997</v>
      </c>
      <c r="I290" s="158"/>
      <c r="L290" s="154"/>
      <c r="M290" s="159"/>
      <c r="T290" s="160"/>
      <c r="AT290" s="155" t="s">
        <v>154</v>
      </c>
      <c r="AU290" s="155" t="s">
        <v>82</v>
      </c>
      <c r="AV290" s="12" t="s">
        <v>82</v>
      </c>
      <c r="AW290" s="12" t="s">
        <v>31</v>
      </c>
      <c r="AX290" s="12" t="s">
        <v>74</v>
      </c>
      <c r="AY290" s="155" t="s">
        <v>141</v>
      </c>
    </row>
    <row r="291" spans="2:65" s="12" customFormat="1">
      <c r="B291" s="154"/>
      <c r="D291" s="149" t="s">
        <v>154</v>
      </c>
      <c r="E291" s="155" t="s">
        <v>1</v>
      </c>
      <c r="F291" s="156" t="s">
        <v>1144</v>
      </c>
      <c r="H291" s="157">
        <v>0.749</v>
      </c>
      <c r="I291" s="158"/>
      <c r="L291" s="154"/>
      <c r="M291" s="159"/>
      <c r="T291" s="160"/>
      <c r="AT291" s="155" t="s">
        <v>154</v>
      </c>
      <c r="AU291" s="155" t="s">
        <v>82</v>
      </c>
      <c r="AV291" s="12" t="s">
        <v>82</v>
      </c>
      <c r="AW291" s="12" t="s">
        <v>31</v>
      </c>
      <c r="AX291" s="12" t="s">
        <v>74</v>
      </c>
      <c r="AY291" s="155" t="s">
        <v>141</v>
      </c>
    </row>
    <row r="292" spans="2:65" s="12" customFormat="1">
      <c r="B292" s="154"/>
      <c r="D292" s="149" t="s">
        <v>154</v>
      </c>
      <c r="E292" s="155" t="s">
        <v>1</v>
      </c>
      <c r="F292" s="156" t="s">
        <v>1145</v>
      </c>
      <c r="H292" s="157">
        <v>0.89600000000000002</v>
      </c>
      <c r="I292" s="158"/>
      <c r="L292" s="154"/>
      <c r="M292" s="159"/>
      <c r="T292" s="160"/>
      <c r="AT292" s="155" t="s">
        <v>154</v>
      </c>
      <c r="AU292" s="155" t="s">
        <v>82</v>
      </c>
      <c r="AV292" s="12" t="s">
        <v>82</v>
      </c>
      <c r="AW292" s="12" t="s">
        <v>31</v>
      </c>
      <c r="AX292" s="12" t="s">
        <v>74</v>
      </c>
      <c r="AY292" s="155" t="s">
        <v>141</v>
      </c>
    </row>
    <row r="293" spans="2:65" s="12" customFormat="1">
      <c r="B293" s="154"/>
      <c r="D293" s="149" t="s">
        <v>154</v>
      </c>
      <c r="E293" s="155" t="s">
        <v>1</v>
      </c>
      <c r="F293" s="156" t="s">
        <v>360</v>
      </c>
      <c r="H293" s="157">
        <v>0.629</v>
      </c>
      <c r="I293" s="158"/>
      <c r="L293" s="154"/>
      <c r="M293" s="159"/>
      <c r="T293" s="160"/>
      <c r="AT293" s="155" t="s">
        <v>154</v>
      </c>
      <c r="AU293" s="155" t="s">
        <v>82</v>
      </c>
      <c r="AV293" s="12" t="s">
        <v>82</v>
      </c>
      <c r="AW293" s="12" t="s">
        <v>31</v>
      </c>
      <c r="AX293" s="12" t="s">
        <v>74</v>
      </c>
      <c r="AY293" s="155" t="s">
        <v>141</v>
      </c>
    </row>
    <row r="294" spans="2:65" s="14" customFormat="1">
      <c r="B294" s="167"/>
      <c r="D294" s="149" t="s">
        <v>154</v>
      </c>
      <c r="E294" s="168" t="s">
        <v>1</v>
      </c>
      <c r="F294" s="169" t="s">
        <v>213</v>
      </c>
      <c r="H294" s="170">
        <v>7.6319999999999997</v>
      </c>
      <c r="I294" s="171"/>
      <c r="L294" s="167"/>
      <c r="M294" s="172"/>
      <c r="T294" s="173"/>
      <c r="AT294" s="168" t="s">
        <v>154</v>
      </c>
      <c r="AU294" s="168" t="s">
        <v>82</v>
      </c>
      <c r="AV294" s="14" t="s">
        <v>148</v>
      </c>
      <c r="AW294" s="14" t="s">
        <v>31</v>
      </c>
      <c r="AX294" s="14" t="s">
        <v>80</v>
      </c>
      <c r="AY294" s="168" t="s">
        <v>141</v>
      </c>
    </row>
    <row r="295" spans="2:65" s="1" customFormat="1" ht="24.2" customHeight="1">
      <c r="B295" s="135"/>
      <c r="C295" s="174" t="s">
        <v>361</v>
      </c>
      <c r="D295" s="174" t="s">
        <v>226</v>
      </c>
      <c r="E295" s="175" t="s">
        <v>362</v>
      </c>
      <c r="F295" s="176" t="s">
        <v>363</v>
      </c>
      <c r="G295" s="177" t="s">
        <v>229</v>
      </c>
      <c r="H295" s="178">
        <v>0.98599999999999999</v>
      </c>
      <c r="I295" s="179"/>
      <c r="J295" s="180">
        <f>ROUND(I295*H295,2)</f>
        <v>0</v>
      </c>
      <c r="K295" s="176" t="s">
        <v>147</v>
      </c>
      <c r="L295" s="181"/>
      <c r="M295" s="182" t="s">
        <v>1</v>
      </c>
      <c r="N295" s="183" t="s">
        <v>39</v>
      </c>
      <c r="P295" s="145">
        <f>O295*H295</f>
        <v>0</v>
      </c>
      <c r="Q295" s="145">
        <v>1</v>
      </c>
      <c r="R295" s="145">
        <f>Q295*H295</f>
        <v>0.98599999999999999</v>
      </c>
      <c r="S295" s="145">
        <v>0</v>
      </c>
      <c r="T295" s="146">
        <f>S295*H295</f>
        <v>0</v>
      </c>
      <c r="AR295" s="147" t="s">
        <v>190</v>
      </c>
      <c r="AT295" s="147" t="s">
        <v>226</v>
      </c>
      <c r="AU295" s="147" t="s">
        <v>82</v>
      </c>
      <c r="AY295" s="16" t="s">
        <v>141</v>
      </c>
      <c r="BE295" s="148">
        <f>IF(N295="základní",J295,0)</f>
        <v>0</v>
      </c>
      <c r="BF295" s="148">
        <f>IF(N295="snížená",J295,0)</f>
        <v>0</v>
      </c>
      <c r="BG295" s="148">
        <f>IF(N295="zákl. přenesená",J295,0)</f>
        <v>0</v>
      </c>
      <c r="BH295" s="148">
        <f>IF(N295="sníž. přenesená",J295,0)</f>
        <v>0</v>
      </c>
      <c r="BI295" s="148">
        <f>IF(N295="nulová",J295,0)</f>
        <v>0</v>
      </c>
      <c r="BJ295" s="16" t="s">
        <v>80</v>
      </c>
      <c r="BK295" s="148">
        <f>ROUND(I295*H295,2)</f>
        <v>0</v>
      </c>
      <c r="BL295" s="16" t="s">
        <v>148</v>
      </c>
      <c r="BM295" s="147" t="s">
        <v>364</v>
      </c>
    </row>
    <row r="296" spans="2:65" s="1" customFormat="1">
      <c r="B296" s="31"/>
      <c r="D296" s="149" t="s">
        <v>150</v>
      </c>
      <c r="F296" s="150" t="s">
        <v>363</v>
      </c>
      <c r="I296" s="151"/>
      <c r="L296" s="31"/>
      <c r="M296" s="152"/>
      <c r="T296" s="54"/>
      <c r="AT296" s="16" t="s">
        <v>150</v>
      </c>
      <c r="AU296" s="16" t="s">
        <v>82</v>
      </c>
    </row>
    <row r="297" spans="2:65" s="12" customFormat="1">
      <c r="B297" s="154"/>
      <c r="D297" s="149" t="s">
        <v>154</v>
      </c>
      <c r="E297" s="155" t="s">
        <v>1</v>
      </c>
      <c r="F297" s="156" t="s">
        <v>1145</v>
      </c>
      <c r="H297" s="157">
        <v>0.89600000000000002</v>
      </c>
      <c r="I297" s="158"/>
      <c r="L297" s="154"/>
      <c r="M297" s="159"/>
      <c r="T297" s="160"/>
      <c r="AT297" s="155" t="s">
        <v>154</v>
      </c>
      <c r="AU297" s="155" t="s">
        <v>82</v>
      </c>
      <c r="AV297" s="12" t="s">
        <v>82</v>
      </c>
      <c r="AW297" s="12" t="s">
        <v>31</v>
      </c>
      <c r="AX297" s="12" t="s">
        <v>80</v>
      </c>
      <c r="AY297" s="155" t="s">
        <v>141</v>
      </c>
    </row>
    <row r="298" spans="2:65" s="12" customFormat="1">
      <c r="B298" s="154"/>
      <c r="D298" s="149" t="s">
        <v>154</v>
      </c>
      <c r="F298" s="156" t="s">
        <v>1146</v>
      </c>
      <c r="H298" s="157">
        <v>0.98599999999999999</v>
      </c>
      <c r="I298" s="158"/>
      <c r="L298" s="154"/>
      <c r="M298" s="159"/>
      <c r="T298" s="160"/>
      <c r="AT298" s="155" t="s">
        <v>154</v>
      </c>
      <c r="AU298" s="155" t="s">
        <v>82</v>
      </c>
      <c r="AV298" s="12" t="s">
        <v>82</v>
      </c>
      <c r="AW298" s="12" t="s">
        <v>3</v>
      </c>
      <c r="AX298" s="12" t="s">
        <v>80</v>
      </c>
      <c r="AY298" s="155" t="s">
        <v>141</v>
      </c>
    </row>
    <row r="299" spans="2:65" s="1" customFormat="1" ht="24.2" customHeight="1">
      <c r="B299" s="135"/>
      <c r="C299" s="174" t="s">
        <v>365</v>
      </c>
      <c r="D299" s="174" t="s">
        <v>226</v>
      </c>
      <c r="E299" s="175" t="s">
        <v>227</v>
      </c>
      <c r="F299" s="176" t="s">
        <v>228</v>
      </c>
      <c r="G299" s="177" t="s">
        <v>229</v>
      </c>
      <c r="H299" s="178">
        <v>2.6160000000000001</v>
      </c>
      <c r="I299" s="179"/>
      <c r="J299" s="180">
        <f>ROUND(I299*H299,2)</f>
        <v>0</v>
      </c>
      <c r="K299" s="176" t="s">
        <v>147</v>
      </c>
      <c r="L299" s="181"/>
      <c r="M299" s="182" t="s">
        <v>1</v>
      </c>
      <c r="N299" s="183" t="s">
        <v>39</v>
      </c>
      <c r="P299" s="145">
        <f>O299*H299</f>
        <v>0</v>
      </c>
      <c r="Q299" s="145">
        <v>1</v>
      </c>
      <c r="R299" s="145">
        <f>Q299*H299</f>
        <v>2.6160000000000001</v>
      </c>
      <c r="S299" s="145">
        <v>0</v>
      </c>
      <c r="T299" s="146">
        <f>S299*H299</f>
        <v>0</v>
      </c>
      <c r="AR299" s="147" t="s">
        <v>190</v>
      </c>
      <c r="AT299" s="147" t="s">
        <v>226</v>
      </c>
      <c r="AU299" s="147" t="s">
        <v>82</v>
      </c>
      <c r="AY299" s="16" t="s">
        <v>141</v>
      </c>
      <c r="BE299" s="148">
        <f>IF(N299="základní",J299,0)</f>
        <v>0</v>
      </c>
      <c r="BF299" s="148">
        <f>IF(N299="snížená",J299,0)</f>
        <v>0</v>
      </c>
      <c r="BG299" s="148">
        <f>IF(N299="zákl. přenesená",J299,0)</f>
        <v>0</v>
      </c>
      <c r="BH299" s="148">
        <f>IF(N299="sníž. přenesená",J299,0)</f>
        <v>0</v>
      </c>
      <c r="BI299" s="148">
        <f>IF(N299="nulová",J299,0)</f>
        <v>0</v>
      </c>
      <c r="BJ299" s="16" t="s">
        <v>80</v>
      </c>
      <c r="BK299" s="148">
        <f>ROUND(I299*H299,2)</f>
        <v>0</v>
      </c>
      <c r="BL299" s="16" t="s">
        <v>148</v>
      </c>
      <c r="BM299" s="147" t="s">
        <v>366</v>
      </c>
    </row>
    <row r="300" spans="2:65" s="1" customFormat="1">
      <c r="B300" s="31"/>
      <c r="D300" s="149" t="s">
        <v>150</v>
      </c>
      <c r="F300" s="150" t="s">
        <v>228</v>
      </c>
      <c r="I300" s="151"/>
      <c r="L300" s="31"/>
      <c r="M300" s="152"/>
      <c r="T300" s="54"/>
      <c r="AT300" s="16" t="s">
        <v>150</v>
      </c>
      <c r="AU300" s="16" t="s">
        <v>82</v>
      </c>
    </row>
    <row r="301" spans="2:65" s="12" customFormat="1">
      <c r="B301" s="154"/>
      <c r="D301" s="149" t="s">
        <v>154</v>
      </c>
      <c r="E301" s="155" t="s">
        <v>1</v>
      </c>
      <c r="F301" s="156" t="s">
        <v>1144</v>
      </c>
      <c r="H301" s="157">
        <v>0.749</v>
      </c>
      <c r="I301" s="158"/>
      <c r="L301" s="154"/>
      <c r="M301" s="159"/>
      <c r="T301" s="160"/>
      <c r="AT301" s="155" t="s">
        <v>154</v>
      </c>
      <c r="AU301" s="155" t="s">
        <v>82</v>
      </c>
      <c r="AV301" s="12" t="s">
        <v>82</v>
      </c>
      <c r="AW301" s="12" t="s">
        <v>31</v>
      </c>
      <c r="AX301" s="12" t="s">
        <v>74</v>
      </c>
      <c r="AY301" s="155" t="s">
        <v>141</v>
      </c>
    </row>
    <row r="302" spans="2:65" s="12" customFormat="1">
      <c r="B302" s="154"/>
      <c r="D302" s="149" t="s">
        <v>154</v>
      </c>
      <c r="E302" s="155" t="s">
        <v>1</v>
      </c>
      <c r="F302" s="156" t="s">
        <v>360</v>
      </c>
      <c r="H302" s="157">
        <v>0.629</v>
      </c>
      <c r="I302" s="158"/>
      <c r="L302" s="154"/>
      <c r="M302" s="159"/>
      <c r="T302" s="160"/>
      <c r="AT302" s="155" t="s">
        <v>154</v>
      </c>
      <c r="AU302" s="155" t="s">
        <v>82</v>
      </c>
      <c r="AV302" s="12" t="s">
        <v>82</v>
      </c>
      <c r="AW302" s="12" t="s">
        <v>31</v>
      </c>
      <c r="AX302" s="12" t="s">
        <v>74</v>
      </c>
      <c r="AY302" s="155" t="s">
        <v>141</v>
      </c>
    </row>
    <row r="303" spans="2:65" s="14" customFormat="1">
      <c r="B303" s="167"/>
      <c r="D303" s="149" t="s">
        <v>154</v>
      </c>
      <c r="E303" s="168" t="s">
        <v>1</v>
      </c>
      <c r="F303" s="169" t="s">
        <v>213</v>
      </c>
      <c r="H303" s="170">
        <v>2.3780000000000001</v>
      </c>
      <c r="I303" s="171"/>
      <c r="L303" s="167"/>
      <c r="M303" s="172"/>
      <c r="T303" s="173"/>
      <c r="AT303" s="168" t="s">
        <v>154</v>
      </c>
      <c r="AU303" s="168" t="s">
        <v>82</v>
      </c>
      <c r="AV303" s="14" t="s">
        <v>148</v>
      </c>
      <c r="AW303" s="14" t="s">
        <v>31</v>
      </c>
      <c r="AX303" s="14" t="s">
        <v>80</v>
      </c>
      <c r="AY303" s="168" t="s">
        <v>141</v>
      </c>
    </row>
    <row r="304" spans="2:65" s="12" customFormat="1">
      <c r="B304" s="154"/>
      <c r="D304" s="149" t="s">
        <v>154</v>
      </c>
      <c r="F304" s="156" t="s">
        <v>1147</v>
      </c>
      <c r="H304" s="157">
        <v>2.6160000000000001</v>
      </c>
      <c r="I304" s="158"/>
      <c r="L304" s="154"/>
      <c r="M304" s="159"/>
      <c r="T304" s="160"/>
      <c r="AT304" s="155" t="s">
        <v>154</v>
      </c>
      <c r="AU304" s="155" t="s">
        <v>82</v>
      </c>
      <c r="AV304" s="12" t="s">
        <v>82</v>
      </c>
      <c r="AW304" s="12" t="s">
        <v>3</v>
      </c>
      <c r="AX304" s="12" t="s">
        <v>80</v>
      </c>
      <c r="AY304" s="155" t="s">
        <v>141</v>
      </c>
    </row>
    <row r="305" spans="2:65" s="1" customFormat="1" ht="24.2" customHeight="1">
      <c r="B305" s="135"/>
      <c r="C305" s="174" t="s">
        <v>367</v>
      </c>
      <c r="D305" s="174" t="s">
        <v>226</v>
      </c>
      <c r="E305" s="175" t="s">
        <v>368</v>
      </c>
      <c r="F305" s="176" t="s">
        <v>369</v>
      </c>
      <c r="G305" s="177" t="s">
        <v>229</v>
      </c>
      <c r="H305" s="178">
        <v>5.8940000000000001</v>
      </c>
      <c r="I305" s="179"/>
      <c r="J305" s="180">
        <f>ROUND(I305*H305,2)</f>
        <v>0</v>
      </c>
      <c r="K305" s="176" t="s">
        <v>147</v>
      </c>
      <c r="L305" s="181"/>
      <c r="M305" s="182" t="s">
        <v>1</v>
      </c>
      <c r="N305" s="183" t="s">
        <v>39</v>
      </c>
      <c r="P305" s="145">
        <f>O305*H305</f>
        <v>0</v>
      </c>
      <c r="Q305" s="145">
        <v>1</v>
      </c>
      <c r="R305" s="145">
        <f>Q305*H305</f>
        <v>5.8940000000000001</v>
      </c>
      <c r="S305" s="145">
        <v>0</v>
      </c>
      <c r="T305" s="146">
        <f>S305*H305</f>
        <v>0</v>
      </c>
      <c r="AR305" s="147" t="s">
        <v>190</v>
      </c>
      <c r="AT305" s="147" t="s">
        <v>226</v>
      </c>
      <c r="AU305" s="147" t="s">
        <v>82</v>
      </c>
      <c r="AY305" s="16" t="s">
        <v>141</v>
      </c>
      <c r="BE305" s="148">
        <f>IF(N305="základní",J305,0)</f>
        <v>0</v>
      </c>
      <c r="BF305" s="148">
        <f>IF(N305="snížená",J305,0)</f>
        <v>0</v>
      </c>
      <c r="BG305" s="148">
        <f>IF(N305="zákl. přenesená",J305,0)</f>
        <v>0</v>
      </c>
      <c r="BH305" s="148">
        <f>IF(N305="sníž. přenesená",J305,0)</f>
        <v>0</v>
      </c>
      <c r="BI305" s="148">
        <f>IF(N305="nulová",J305,0)</f>
        <v>0</v>
      </c>
      <c r="BJ305" s="16" t="s">
        <v>80</v>
      </c>
      <c r="BK305" s="148">
        <f>ROUND(I305*H305,2)</f>
        <v>0</v>
      </c>
      <c r="BL305" s="16" t="s">
        <v>148</v>
      </c>
      <c r="BM305" s="147" t="s">
        <v>370</v>
      </c>
    </row>
    <row r="306" spans="2:65" s="1" customFormat="1">
      <c r="B306" s="31"/>
      <c r="D306" s="149" t="s">
        <v>150</v>
      </c>
      <c r="F306" s="150" t="s">
        <v>369</v>
      </c>
      <c r="I306" s="151"/>
      <c r="L306" s="31"/>
      <c r="M306" s="152"/>
      <c r="T306" s="54"/>
      <c r="AT306" s="16" t="s">
        <v>150</v>
      </c>
      <c r="AU306" s="16" t="s">
        <v>82</v>
      </c>
    </row>
    <row r="307" spans="2:65" s="12" customFormat="1">
      <c r="B307" s="154"/>
      <c r="D307" s="149" t="s">
        <v>154</v>
      </c>
      <c r="E307" s="155" t="s">
        <v>1</v>
      </c>
      <c r="F307" s="156" t="s">
        <v>359</v>
      </c>
      <c r="H307" s="157">
        <v>5.3579999999999997</v>
      </c>
      <c r="I307" s="158"/>
      <c r="L307" s="154"/>
      <c r="M307" s="159"/>
      <c r="T307" s="160"/>
      <c r="AT307" s="155" t="s">
        <v>154</v>
      </c>
      <c r="AU307" s="155" t="s">
        <v>82</v>
      </c>
      <c r="AV307" s="12" t="s">
        <v>82</v>
      </c>
      <c r="AW307" s="12" t="s">
        <v>31</v>
      </c>
      <c r="AX307" s="12" t="s">
        <v>80</v>
      </c>
      <c r="AY307" s="155" t="s">
        <v>141</v>
      </c>
    </row>
    <row r="308" spans="2:65" s="12" customFormat="1">
      <c r="B308" s="154"/>
      <c r="D308" s="149" t="s">
        <v>154</v>
      </c>
      <c r="F308" s="156" t="s">
        <v>371</v>
      </c>
      <c r="H308" s="157">
        <v>5.8940000000000001</v>
      </c>
      <c r="I308" s="158"/>
      <c r="L308" s="154"/>
      <c r="M308" s="159"/>
      <c r="T308" s="160"/>
      <c r="AT308" s="155" t="s">
        <v>154</v>
      </c>
      <c r="AU308" s="155" t="s">
        <v>82</v>
      </c>
      <c r="AV308" s="12" t="s">
        <v>82</v>
      </c>
      <c r="AW308" s="12" t="s">
        <v>3</v>
      </c>
      <c r="AX308" s="12" t="s">
        <v>80</v>
      </c>
      <c r="AY308" s="155" t="s">
        <v>141</v>
      </c>
    </row>
    <row r="309" spans="2:65" s="1" customFormat="1" ht="24.2" customHeight="1">
      <c r="B309" s="135"/>
      <c r="C309" s="136" t="s">
        <v>372</v>
      </c>
      <c r="D309" s="136" t="s">
        <v>143</v>
      </c>
      <c r="E309" s="137" t="s">
        <v>373</v>
      </c>
      <c r="F309" s="138" t="s">
        <v>374</v>
      </c>
      <c r="G309" s="139" t="s">
        <v>229</v>
      </c>
      <c r="H309" s="140">
        <v>6.7050000000000001</v>
      </c>
      <c r="I309" s="141"/>
      <c r="J309" s="142">
        <f>ROUND(I309*H309,2)</f>
        <v>0</v>
      </c>
      <c r="K309" s="138" t="s">
        <v>1</v>
      </c>
      <c r="L309" s="31"/>
      <c r="M309" s="143" t="s">
        <v>1</v>
      </c>
      <c r="N309" s="144" t="s">
        <v>39</v>
      </c>
      <c r="P309" s="145">
        <f>O309*H309</f>
        <v>0</v>
      </c>
      <c r="Q309" s="145">
        <v>0</v>
      </c>
      <c r="R309" s="145">
        <f>Q309*H309</f>
        <v>0</v>
      </c>
      <c r="S309" s="145">
        <v>0</v>
      </c>
      <c r="T309" s="146">
        <f>S309*H309</f>
        <v>0</v>
      </c>
      <c r="AR309" s="147" t="s">
        <v>148</v>
      </c>
      <c r="AT309" s="147" t="s">
        <v>143</v>
      </c>
      <c r="AU309" s="147" t="s">
        <v>82</v>
      </c>
      <c r="AY309" s="16" t="s">
        <v>141</v>
      </c>
      <c r="BE309" s="148">
        <f>IF(N309="základní",J309,0)</f>
        <v>0</v>
      </c>
      <c r="BF309" s="148">
        <f>IF(N309="snížená",J309,0)</f>
        <v>0</v>
      </c>
      <c r="BG309" s="148">
        <f>IF(N309="zákl. přenesená",J309,0)</f>
        <v>0</v>
      </c>
      <c r="BH309" s="148">
        <f>IF(N309="sníž. přenesená",J309,0)</f>
        <v>0</v>
      </c>
      <c r="BI309" s="148">
        <f>IF(N309="nulová",J309,0)</f>
        <v>0</v>
      </c>
      <c r="BJ309" s="16" t="s">
        <v>80</v>
      </c>
      <c r="BK309" s="148">
        <f>ROUND(I309*H309,2)</f>
        <v>0</v>
      </c>
      <c r="BL309" s="16" t="s">
        <v>148</v>
      </c>
      <c r="BM309" s="147" t="s">
        <v>375</v>
      </c>
    </row>
    <row r="310" spans="2:65" s="1" customFormat="1" ht="19.5">
      <c r="B310" s="31"/>
      <c r="D310" s="149" t="s">
        <v>150</v>
      </c>
      <c r="F310" s="150" t="s">
        <v>376</v>
      </c>
      <c r="I310" s="151"/>
      <c r="L310" s="31"/>
      <c r="M310" s="152"/>
      <c r="T310" s="54"/>
      <c r="AT310" s="16" t="s">
        <v>150</v>
      </c>
      <c r="AU310" s="16" t="s">
        <v>82</v>
      </c>
    </row>
    <row r="311" spans="2:65" s="11" customFormat="1" ht="22.9" customHeight="1">
      <c r="B311" s="123"/>
      <c r="D311" s="124" t="s">
        <v>73</v>
      </c>
      <c r="E311" s="133" t="s">
        <v>160</v>
      </c>
      <c r="F311" s="133" t="s">
        <v>377</v>
      </c>
      <c r="I311" s="126"/>
      <c r="J311" s="134">
        <f>BK311</f>
        <v>0</v>
      </c>
      <c r="L311" s="123"/>
      <c r="M311" s="128"/>
      <c r="P311" s="129">
        <f>SUM(P312:P340)</f>
        <v>0</v>
      </c>
      <c r="R311" s="129">
        <f>SUM(R312:R340)</f>
        <v>132.05223663000001</v>
      </c>
      <c r="T311" s="130">
        <f>SUM(T312:T340)</f>
        <v>0</v>
      </c>
      <c r="AR311" s="124" t="s">
        <v>80</v>
      </c>
      <c r="AT311" s="131" t="s">
        <v>73</v>
      </c>
      <c r="AU311" s="131" t="s">
        <v>80</v>
      </c>
      <c r="AY311" s="124" t="s">
        <v>141</v>
      </c>
      <c r="BK311" s="132">
        <f>SUM(BK312:BK340)</f>
        <v>0</v>
      </c>
    </row>
    <row r="312" spans="2:65" s="1" customFormat="1" ht="37.9" customHeight="1">
      <c r="B312" s="135"/>
      <c r="C312" s="136" t="s">
        <v>378</v>
      </c>
      <c r="D312" s="136" t="s">
        <v>143</v>
      </c>
      <c r="E312" s="137" t="s">
        <v>379</v>
      </c>
      <c r="F312" s="138" t="s">
        <v>380</v>
      </c>
      <c r="G312" s="139" t="s">
        <v>207</v>
      </c>
      <c r="H312" s="140">
        <v>46.755000000000003</v>
      </c>
      <c r="I312" s="141"/>
      <c r="J312" s="142">
        <f>ROUND(I312*H312,2)</f>
        <v>0</v>
      </c>
      <c r="K312" s="138" t="s">
        <v>147</v>
      </c>
      <c r="L312" s="31"/>
      <c r="M312" s="143" t="s">
        <v>1</v>
      </c>
      <c r="N312" s="144" t="s">
        <v>39</v>
      </c>
      <c r="P312" s="145">
        <f>O312*H312</f>
        <v>0</v>
      </c>
      <c r="Q312" s="145">
        <v>2.50745</v>
      </c>
      <c r="R312" s="145">
        <f>Q312*H312</f>
        <v>117.23582475000001</v>
      </c>
      <c r="S312" s="145">
        <v>0</v>
      </c>
      <c r="T312" s="146">
        <f>S312*H312</f>
        <v>0</v>
      </c>
      <c r="AR312" s="147" t="s">
        <v>148</v>
      </c>
      <c r="AT312" s="147" t="s">
        <v>143</v>
      </c>
      <c r="AU312" s="147" t="s">
        <v>82</v>
      </c>
      <c r="AY312" s="16" t="s">
        <v>141</v>
      </c>
      <c r="BE312" s="148">
        <f>IF(N312="základní",J312,0)</f>
        <v>0</v>
      </c>
      <c r="BF312" s="148">
        <f>IF(N312="snížená",J312,0)</f>
        <v>0</v>
      </c>
      <c r="BG312" s="148">
        <f>IF(N312="zákl. přenesená",J312,0)</f>
        <v>0</v>
      </c>
      <c r="BH312" s="148">
        <f>IF(N312="sníž. přenesená",J312,0)</f>
        <v>0</v>
      </c>
      <c r="BI312" s="148">
        <f>IF(N312="nulová",J312,0)</f>
        <v>0</v>
      </c>
      <c r="BJ312" s="16" t="s">
        <v>80</v>
      </c>
      <c r="BK312" s="148">
        <f>ROUND(I312*H312,2)</f>
        <v>0</v>
      </c>
      <c r="BL312" s="16" t="s">
        <v>148</v>
      </c>
      <c r="BM312" s="147" t="s">
        <v>381</v>
      </c>
    </row>
    <row r="313" spans="2:65" s="1" customFormat="1" ht="29.25">
      <c r="B313" s="31"/>
      <c r="D313" s="149" t="s">
        <v>150</v>
      </c>
      <c r="F313" s="150" t="s">
        <v>382</v>
      </c>
      <c r="I313" s="151"/>
      <c r="L313" s="31"/>
      <c r="M313" s="152"/>
      <c r="T313" s="54"/>
      <c r="AT313" s="16" t="s">
        <v>150</v>
      </c>
      <c r="AU313" s="16" t="s">
        <v>82</v>
      </c>
    </row>
    <row r="314" spans="2:65" s="1" customFormat="1" ht="19.5">
      <c r="B314" s="31"/>
      <c r="D314" s="149" t="s">
        <v>152</v>
      </c>
      <c r="F314" s="153" t="s">
        <v>153</v>
      </c>
      <c r="I314" s="151"/>
      <c r="L314" s="31"/>
      <c r="M314" s="152"/>
      <c r="T314" s="54"/>
      <c r="AT314" s="16" t="s">
        <v>152</v>
      </c>
      <c r="AU314" s="16" t="s">
        <v>82</v>
      </c>
    </row>
    <row r="315" spans="2:65" s="13" customFormat="1">
      <c r="B315" s="161"/>
      <c r="D315" s="149" t="s">
        <v>154</v>
      </c>
      <c r="E315" s="162" t="s">
        <v>1</v>
      </c>
      <c r="F315" s="163" t="s">
        <v>383</v>
      </c>
      <c r="H315" s="162" t="s">
        <v>1</v>
      </c>
      <c r="I315" s="164"/>
      <c r="L315" s="161"/>
      <c r="M315" s="165"/>
      <c r="T315" s="166"/>
      <c r="AT315" s="162" t="s">
        <v>154</v>
      </c>
      <c r="AU315" s="162" t="s">
        <v>82</v>
      </c>
      <c r="AV315" s="13" t="s">
        <v>80</v>
      </c>
      <c r="AW315" s="13" t="s">
        <v>31</v>
      </c>
      <c r="AX315" s="13" t="s">
        <v>74</v>
      </c>
      <c r="AY315" s="162" t="s">
        <v>141</v>
      </c>
    </row>
    <row r="316" spans="2:65" s="13" customFormat="1">
      <c r="B316" s="161"/>
      <c r="D316" s="149" t="s">
        <v>154</v>
      </c>
      <c r="E316" s="162" t="s">
        <v>1</v>
      </c>
      <c r="F316" s="163" t="s">
        <v>384</v>
      </c>
      <c r="H316" s="162" t="s">
        <v>1</v>
      </c>
      <c r="I316" s="164"/>
      <c r="L316" s="161"/>
      <c r="M316" s="165"/>
      <c r="T316" s="166"/>
      <c r="AT316" s="162" t="s">
        <v>154</v>
      </c>
      <c r="AU316" s="162" t="s">
        <v>82</v>
      </c>
      <c r="AV316" s="13" t="s">
        <v>80</v>
      </c>
      <c r="AW316" s="13" t="s">
        <v>31</v>
      </c>
      <c r="AX316" s="13" t="s">
        <v>74</v>
      </c>
      <c r="AY316" s="162" t="s">
        <v>141</v>
      </c>
    </row>
    <row r="317" spans="2:65" s="12" customFormat="1">
      <c r="B317" s="154"/>
      <c r="D317" s="149" t="s">
        <v>154</v>
      </c>
      <c r="E317" s="155" t="s">
        <v>1</v>
      </c>
      <c r="F317" s="156" t="s">
        <v>385</v>
      </c>
      <c r="H317" s="157">
        <v>36.454999999999998</v>
      </c>
      <c r="I317" s="158"/>
      <c r="L317" s="154"/>
      <c r="M317" s="159"/>
      <c r="T317" s="160"/>
      <c r="AT317" s="155" t="s">
        <v>154</v>
      </c>
      <c r="AU317" s="155" t="s">
        <v>82</v>
      </c>
      <c r="AV317" s="12" t="s">
        <v>82</v>
      </c>
      <c r="AW317" s="12" t="s">
        <v>31</v>
      </c>
      <c r="AX317" s="12" t="s">
        <v>74</v>
      </c>
      <c r="AY317" s="155" t="s">
        <v>141</v>
      </c>
    </row>
    <row r="318" spans="2:65" s="13" customFormat="1">
      <c r="B318" s="161"/>
      <c r="D318" s="149" t="s">
        <v>154</v>
      </c>
      <c r="E318" s="162" t="s">
        <v>1</v>
      </c>
      <c r="F318" s="163" t="s">
        <v>386</v>
      </c>
      <c r="H318" s="162" t="s">
        <v>1</v>
      </c>
      <c r="I318" s="164"/>
      <c r="L318" s="161"/>
      <c r="M318" s="165"/>
      <c r="T318" s="166"/>
      <c r="AT318" s="162" t="s">
        <v>154</v>
      </c>
      <c r="AU318" s="162" t="s">
        <v>82</v>
      </c>
      <c r="AV318" s="13" t="s">
        <v>80</v>
      </c>
      <c r="AW318" s="13" t="s">
        <v>31</v>
      </c>
      <c r="AX318" s="13" t="s">
        <v>74</v>
      </c>
      <c r="AY318" s="162" t="s">
        <v>141</v>
      </c>
    </row>
    <row r="319" spans="2:65" s="12" customFormat="1">
      <c r="B319" s="154"/>
      <c r="D319" s="149" t="s">
        <v>154</v>
      </c>
      <c r="E319" s="155" t="s">
        <v>1</v>
      </c>
      <c r="F319" s="156" t="s">
        <v>387</v>
      </c>
      <c r="H319" s="157">
        <v>23.04</v>
      </c>
      <c r="I319" s="158"/>
      <c r="L319" s="154"/>
      <c r="M319" s="159"/>
      <c r="T319" s="160"/>
      <c r="AT319" s="155" t="s">
        <v>154</v>
      </c>
      <c r="AU319" s="155" t="s">
        <v>82</v>
      </c>
      <c r="AV319" s="12" t="s">
        <v>82</v>
      </c>
      <c r="AW319" s="12" t="s">
        <v>31</v>
      </c>
      <c r="AX319" s="12" t="s">
        <v>74</v>
      </c>
      <c r="AY319" s="155" t="s">
        <v>141</v>
      </c>
    </row>
    <row r="320" spans="2:65" s="12" customFormat="1">
      <c r="B320" s="154"/>
      <c r="D320" s="149" t="s">
        <v>154</v>
      </c>
      <c r="E320" s="155" t="s">
        <v>1</v>
      </c>
      <c r="F320" s="156" t="s">
        <v>388</v>
      </c>
      <c r="H320" s="157">
        <v>-12.74</v>
      </c>
      <c r="I320" s="158"/>
      <c r="L320" s="154"/>
      <c r="M320" s="159"/>
      <c r="T320" s="160"/>
      <c r="AT320" s="155" t="s">
        <v>154</v>
      </c>
      <c r="AU320" s="155" t="s">
        <v>82</v>
      </c>
      <c r="AV320" s="12" t="s">
        <v>82</v>
      </c>
      <c r="AW320" s="12" t="s">
        <v>31</v>
      </c>
      <c r="AX320" s="12" t="s">
        <v>74</v>
      </c>
      <c r="AY320" s="155" t="s">
        <v>141</v>
      </c>
    </row>
    <row r="321" spans="2:65" s="14" customFormat="1">
      <c r="B321" s="167"/>
      <c r="D321" s="149" t="s">
        <v>154</v>
      </c>
      <c r="E321" s="168" t="s">
        <v>1</v>
      </c>
      <c r="F321" s="169" t="s">
        <v>213</v>
      </c>
      <c r="H321" s="170">
        <v>46.754999999999995</v>
      </c>
      <c r="I321" s="171"/>
      <c r="L321" s="167"/>
      <c r="M321" s="172"/>
      <c r="T321" s="173"/>
      <c r="AT321" s="168" t="s">
        <v>154</v>
      </c>
      <c r="AU321" s="168" t="s">
        <v>82</v>
      </c>
      <c r="AV321" s="14" t="s">
        <v>148</v>
      </c>
      <c r="AW321" s="14" t="s">
        <v>31</v>
      </c>
      <c r="AX321" s="14" t="s">
        <v>80</v>
      </c>
      <c r="AY321" s="168" t="s">
        <v>141</v>
      </c>
    </row>
    <row r="322" spans="2:65" s="1" customFormat="1" ht="33" customHeight="1">
      <c r="B322" s="135"/>
      <c r="C322" s="136" t="s">
        <v>389</v>
      </c>
      <c r="D322" s="136" t="s">
        <v>143</v>
      </c>
      <c r="E322" s="137" t="s">
        <v>390</v>
      </c>
      <c r="F322" s="138" t="s">
        <v>391</v>
      </c>
      <c r="G322" s="139" t="s">
        <v>146</v>
      </c>
      <c r="H322" s="140">
        <v>139.33500000000001</v>
      </c>
      <c r="I322" s="141"/>
      <c r="J322" s="142">
        <f>ROUND(I322*H322,2)</f>
        <v>0</v>
      </c>
      <c r="K322" s="138" t="s">
        <v>147</v>
      </c>
      <c r="L322" s="31"/>
      <c r="M322" s="143" t="s">
        <v>1</v>
      </c>
      <c r="N322" s="144" t="s">
        <v>39</v>
      </c>
      <c r="P322" s="145">
        <f>O322*H322</f>
        <v>0</v>
      </c>
      <c r="Q322" s="145">
        <v>2.47E-3</v>
      </c>
      <c r="R322" s="145">
        <f>Q322*H322</f>
        <v>0.34415745000000003</v>
      </c>
      <c r="S322" s="145">
        <v>0</v>
      </c>
      <c r="T322" s="146">
        <f>S322*H322</f>
        <v>0</v>
      </c>
      <c r="AR322" s="147" t="s">
        <v>148</v>
      </c>
      <c r="AT322" s="147" t="s">
        <v>143</v>
      </c>
      <c r="AU322" s="147" t="s">
        <v>82</v>
      </c>
      <c r="AY322" s="16" t="s">
        <v>141</v>
      </c>
      <c r="BE322" s="148">
        <f>IF(N322="základní",J322,0)</f>
        <v>0</v>
      </c>
      <c r="BF322" s="148">
        <f>IF(N322="snížená",J322,0)</f>
        <v>0</v>
      </c>
      <c r="BG322" s="148">
        <f>IF(N322="zákl. přenesená",J322,0)</f>
        <v>0</v>
      </c>
      <c r="BH322" s="148">
        <f>IF(N322="sníž. přenesená",J322,0)</f>
        <v>0</v>
      </c>
      <c r="BI322" s="148">
        <f>IF(N322="nulová",J322,0)</f>
        <v>0</v>
      </c>
      <c r="BJ322" s="16" t="s">
        <v>80</v>
      </c>
      <c r="BK322" s="148">
        <f>ROUND(I322*H322,2)</f>
        <v>0</v>
      </c>
      <c r="BL322" s="16" t="s">
        <v>148</v>
      </c>
      <c r="BM322" s="147" t="s">
        <v>392</v>
      </c>
    </row>
    <row r="323" spans="2:65" s="1" customFormat="1" ht="29.25">
      <c r="B323" s="31"/>
      <c r="D323" s="149" t="s">
        <v>150</v>
      </c>
      <c r="F323" s="150" t="s">
        <v>393</v>
      </c>
      <c r="I323" s="151"/>
      <c r="L323" s="31"/>
      <c r="M323" s="152"/>
      <c r="T323" s="54"/>
      <c r="AT323" s="16" t="s">
        <v>150</v>
      </c>
      <c r="AU323" s="16" t="s">
        <v>82</v>
      </c>
    </row>
    <row r="324" spans="2:65" s="1" customFormat="1" ht="19.5">
      <c r="B324" s="31"/>
      <c r="D324" s="149" t="s">
        <v>152</v>
      </c>
      <c r="F324" s="153" t="s">
        <v>153</v>
      </c>
      <c r="I324" s="151"/>
      <c r="L324" s="31"/>
      <c r="M324" s="152"/>
      <c r="T324" s="54"/>
      <c r="AT324" s="16" t="s">
        <v>152</v>
      </c>
      <c r="AU324" s="16" t="s">
        <v>82</v>
      </c>
    </row>
    <row r="325" spans="2:65" s="13" customFormat="1">
      <c r="B325" s="161"/>
      <c r="D325" s="149" t="s">
        <v>154</v>
      </c>
      <c r="E325" s="162" t="s">
        <v>1</v>
      </c>
      <c r="F325" s="163" t="s">
        <v>394</v>
      </c>
      <c r="H325" s="162" t="s">
        <v>1</v>
      </c>
      <c r="I325" s="164"/>
      <c r="L325" s="161"/>
      <c r="M325" s="165"/>
      <c r="T325" s="166"/>
      <c r="AT325" s="162" t="s">
        <v>154</v>
      </c>
      <c r="AU325" s="162" t="s">
        <v>82</v>
      </c>
      <c r="AV325" s="13" t="s">
        <v>80</v>
      </c>
      <c r="AW325" s="13" t="s">
        <v>31</v>
      </c>
      <c r="AX325" s="13" t="s">
        <v>74</v>
      </c>
      <c r="AY325" s="162" t="s">
        <v>141</v>
      </c>
    </row>
    <row r="326" spans="2:65" s="13" customFormat="1">
      <c r="B326" s="161"/>
      <c r="D326" s="149" t="s">
        <v>154</v>
      </c>
      <c r="E326" s="162" t="s">
        <v>1</v>
      </c>
      <c r="F326" s="163" t="s">
        <v>384</v>
      </c>
      <c r="H326" s="162" t="s">
        <v>1</v>
      </c>
      <c r="I326" s="164"/>
      <c r="L326" s="161"/>
      <c r="M326" s="165"/>
      <c r="T326" s="166"/>
      <c r="AT326" s="162" t="s">
        <v>154</v>
      </c>
      <c r="AU326" s="162" t="s">
        <v>82</v>
      </c>
      <c r="AV326" s="13" t="s">
        <v>80</v>
      </c>
      <c r="AW326" s="13" t="s">
        <v>31</v>
      </c>
      <c r="AX326" s="13" t="s">
        <v>74</v>
      </c>
      <c r="AY326" s="162" t="s">
        <v>141</v>
      </c>
    </row>
    <row r="327" spans="2:65" s="12" customFormat="1">
      <c r="B327" s="154"/>
      <c r="D327" s="149" t="s">
        <v>154</v>
      </c>
      <c r="E327" s="155" t="s">
        <v>1</v>
      </c>
      <c r="F327" s="156" t="s">
        <v>395</v>
      </c>
      <c r="H327" s="157">
        <v>59.78</v>
      </c>
      <c r="I327" s="158"/>
      <c r="L327" s="154"/>
      <c r="M327" s="159"/>
      <c r="T327" s="160"/>
      <c r="AT327" s="155" t="s">
        <v>154</v>
      </c>
      <c r="AU327" s="155" t="s">
        <v>82</v>
      </c>
      <c r="AV327" s="12" t="s">
        <v>82</v>
      </c>
      <c r="AW327" s="12" t="s">
        <v>31</v>
      </c>
      <c r="AX327" s="12" t="s">
        <v>74</v>
      </c>
      <c r="AY327" s="155" t="s">
        <v>141</v>
      </c>
    </row>
    <row r="328" spans="2:65" s="12" customFormat="1">
      <c r="B328" s="154"/>
      <c r="D328" s="149" t="s">
        <v>154</v>
      </c>
      <c r="E328" s="155" t="s">
        <v>1</v>
      </c>
      <c r="F328" s="156" t="s">
        <v>396</v>
      </c>
      <c r="H328" s="157">
        <v>36.994999999999997</v>
      </c>
      <c r="I328" s="158"/>
      <c r="L328" s="154"/>
      <c r="M328" s="159"/>
      <c r="T328" s="160"/>
      <c r="AT328" s="155" t="s">
        <v>154</v>
      </c>
      <c r="AU328" s="155" t="s">
        <v>82</v>
      </c>
      <c r="AV328" s="12" t="s">
        <v>82</v>
      </c>
      <c r="AW328" s="12" t="s">
        <v>31</v>
      </c>
      <c r="AX328" s="12" t="s">
        <v>74</v>
      </c>
      <c r="AY328" s="155" t="s">
        <v>141</v>
      </c>
    </row>
    <row r="329" spans="2:65" s="13" customFormat="1">
      <c r="B329" s="161"/>
      <c r="D329" s="149" t="s">
        <v>154</v>
      </c>
      <c r="E329" s="162" t="s">
        <v>1</v>
      </c>
      <c r="F329" s="163" t="s">
        <v>386</v>
      </c>
      <c r="H329" s="162" t="s">
        <v>1</v>
      </c>
      <c r="I329" s="164"/>
      <c r="L329" s="161"/>
      <c r="M329" s="165"/>
      <c r="T329" s="166"/>
      <c r="AT329" s="162" t="s">
        <v>154</v>
      </c>
      <c r="AU329" s="162" t="s">
        <v>82</v>
      </c>
      <c r="AV329" s="13" t="s">
        <v>80</v>
      </c>
      <c r="AW329" s="13" t="s">
        <v>31</v>
      </c>
      <c r="AX329" s="13" t="s">
        <v>74</v>
      </c>
      <c r="AY329" s="162" t="s">
        <v>141</v>
      </c>
    </row>
    <row r="330" spans="2:65" s="12" customFormat="1">
      <c r="B330" s="154"/>
      <c r="D330" s="149" t="s">
        <v>154</v>
      </c>
      <c r="E330" s="155" t="s">
        <v>1</v>
      </c>
      <c r="F330" s="156" t="s">
        <v>397</v>
      </c>
      <c r="H330" s="157">
        <v>24.32</v>
      </c>
      <c r="I330" s="158"/>
      <c r="L330" s="154"/>
      <c r="M330" s="159"/>
      <c r="T330" s="160"/>
      <c r="AT330" s="155" t="s">
        <v>154</v>
      </c>
      <c r="AU330" s="155" t="s">
        <v>82</v>
      </c>
      <c r="AV330" s="12" t="s">
        <v>82</v>
      </c>
      <c r="AW330" s="12" t="s">
        <v>31</v>
      </c>
      <c r="AX330" s="12" t="s">
        <v>74</v>
      </c>
      <c r="AY330" s="155" t="s">
        <v>141</v>
      </c>
    </row>
    <row r="331" spans="2:65" s="12" customFormat="1">
      <c r="B331" s="154"/>
      <c r="D331" s="149" t="s">
        <v>154</v>
      </c>
      <c r="E331" s="155" t="s">
        <v>1</v>
      </c>
      <c r="F331" s="156" t="s">
        <v>398</v>
      </c>
      <c r="H331" s="157">
        <v>18.239999999999998</v>
      </c>
      <c r="I331" s="158"/>
      <c r="L331" s="154"/>
      <c r="M331" s="159"/>
      <c r="T331" s="160"/>
      <c r="AT331" s="155" t="s">
        <v>154</v>
      </c>
      <c r="AU331" s="155" t="s">
        <v>82</v>
      </c>
      <c r="AV331" s="12" t="s">
        <v>82</v>
      </c>
      <c r="AW331" s="12" t="s">
        <v>31</v>
      </c>
      <c r="AX331" s="12" t="s">
        <v>74</v>
      </c>
      <c r="AY331" s="155" t="s">
        <v>141</v>
      </c>
    </row>
    <row r="332" spans="2:65" s="14" customFormat="1">
      <c r="B332" s="167"/>
      <c r="D332" s="149" t="s">
        <v>154</v>
      </c>
      <c r="E332" s="168" t="s">
        <v>1</v>
      </c>
      <c r="F332" s="169" t="s">
        <v>213</v>
      </c>
      <c r="H332" s="170">
        <v>139.33500000000001</v>
      </c>
      <c r="I332" s="171"/>
      <c r="L332" s="167"/>
      <c r="M332" s="172"/>
      <c r="T332" s="173"/>
      <c r="AT332" s="168" t="s">
        <v>154</v>
      </c>
      <c r="AU332" s="168" t="s">
        <v>82</v>
      </c>
      <c r="AV332" s="14" t="s">
        <v>148</v>
      </c>
      <c r="AW332" s="14" t="s">
        <v>31</v>
      </c>
      <c r="AX332" s="14" t="s">
        <v>80</v>
      </c>
      <c r="AY332" s="168" t="s">
        <v>141</v>
      </c>
    </row>
    <row r="333" spans="2:65" s="1" customFormat="1" ht="33" customHeight="1">
      <c r="B333" s="135"/>
      <c r="C333" s="136" t="s">
        <v>399</v>
      </c>
      <c r="D333" s="136" t="s">
        <v>143</v>
      </c>
      <c r="E333" s="137" t="s">
        <v>400</v>
      </c>
      <c r="F333" s="138" t="s">
        <v>401</v>
      </c>
      <c r="G333" s="139" t="s">
        <v>146</v>
      </c>
      <c r="H333" s="140">
        <v>139.33500000000001</v>
      </c>
      <c r="I333" s="141"/>
      <c r="J333" s="142">
        <f>ROUND(I333*H333,2)</f>
        <v>0</v>
      </c>
      <c r="K333" s="138" t="s">
        <v>147</v>
      </c>
      <c r="L333" s="31"/>
      <c r="M333" s="143" t="s">
        <v>1</v>
      </c>
      <c r="N333" s="144" t="s">
        <v>39</v>
      </c>
      <c r="P333" s="145">
        <f>O333*H333</f>
        <v>0</v>
      </c>
      <c r="Q333" s="145">
        <v>0</v>
      </c>
      <c r="R333" s="145">
        <f>Q333*H333</f>
        <v>0</v>
      </c>
      <c r="S333" s="145">
        <v>0</v>
      </c>
      <c r="T333" s="146">
        <f>S333*H333</f>
        <v>0</v>
      </c>
      <c r="AR333" s="147" t="s">
        <v>148</v>
      </c>
      <c r="AT333" s="147" t="s">
        <v>143</v>
      </c>
      <c r="AU333" s="147" t="s">
        <v>82</v>
      </c>
      <c r="AY333" s="16" t="s">
        <v>141</v>
      </c>
      <c r="BE333" s="148">
        <f>IF(N333="základní",J333,0)</f>
        <v>0</v>
      </c>
      <c r="BF333" s="148">
        <f>IF(N333="snížená",J333,0)</f>
        <v>0</v>
      </c>
      <c r="BG333" s="148">
        <f>IF(N333="zákl. přenesená",J333,0)</f>
        <v>0</v>
      </c>
      <c r="BH333" s="148">
        <f>IF(N333="sníž. přenesená",J333,0)</f>
        <v>0</v>
      </c>
      <c r="BI333" s="148">
        <f>IF(N333="nulová",J333,0)</f>
        <v>0</v>
      </c>
      <c r="BJ333" s="16" t="s">
        <v>80</v>
      </c>
      <c r="BK333" s="148">
        <f>ROUND(I333*H333,2)</f>
        <v>0</v>
      </c>
      <c r="BL333" s="16" t="s">
        <v>148</v>
      </c>
      <c r="BM333" s="147" t="s">
        <v>402</v>
      </c>
    </row>
    <row r="334" spans="2:65" s="1" customFormat="1" ht="29.25">
      <c r="B334" s="31"/>
      <c r="D334" s="149" t="s">
        <v>150</v>
      </c>
      <c r="F334" s="150" t="s">
        <v>403</v>
      </c>
      <c r="I334" s="151"/>
      <c r="L334" s="31"/>
      <c r="M334" s="152"/>
      <c r="T334" s="54"/>
      <c r="AT334" s="16" t="s">
        <v>150</v>
      </c>
      <c r="AU334" s="16" t="s">
        <v>82</v>
      </c>
    </row>
    <row r="335" spans="2:65" s="1" customFormat="1" ht="19.5">
      <c r="B335" s="31"/>
      <c r="D335" s="149" t="s">
        <v>152</v>
      </c>
      <c r="F335" s="153" t="s">
        <v>153</v>
      </c>
      <c r="I335" s="151"/>
      <c r="L335" s="31"/>
      <c r="M335" s="152"/>
      <c r="T335" s="54"/>
      <c r="AT335" s="16" t="s">
        <v>152</v>
      </c>
      <c r="AU335" s="16" t="s">
        <v>82</v>
      </c>
    </row>
    <row r="336" spans="2:65" s="1" customFormat="1" ht="24.2" customHeight="1">
      <c r="B336" s="135"/>
      <c r="C336" s="136" t="s">
        <v>404</v>
      </c>
      <c r="D336" s="136" t="s">
        <v>143</v>
      </c>
      <c r="E336" s="137" t="s">
        <v>405</v>
      </c>
      <c r="F336" s="138" t="s">
        <v>406</v>
      </c>
      <c r="G336" s="139" t="s">
        <v>229</v>
      </c>
      <c r="H336" s="140">
        <v>13.048999999999999</v>
      </c>
      <c r="I336" s="141"/>
      <c r="J336" s="142">
        <f>ROUND(I336*H336,2)</f>
        <v>0</v>
      </c>
      <c r="K336" s="138" t="s">
        <v>147</v>
      </c>
      <c r="L336" s="31"/>
      <c r="M336" s="143" t="s">
        <v>1</v>
      </c>
      <c r="N336" s="144" t="s">
        <v>39</v>
      </c>
      <c r="P336" s="145">
        <f>O336*H336</f>
        <v>0</v>
      </c>
      <c r="Q336" s="145">
        <v>1.10907</v>
      </c>
      <c r="R336" s="145">
        <f>Q336*H336</f>
        <v>14.47225443</v>
      </c>
      <c r="S336" s="145">
        <v>0</v>
      </c>
      <c r="T336" s="146">
        <f>S336*H336</f>
        <v>0</v>
      </c>
      <c r="AR336" s="147" t="s">
        <v>148</v>
      </c>
      <c r="AT336" s="147" t="s">
        <v>143</v>
      </c>
      <c r="AU336" s="147" t="s">
        <v>82</v>
      </c>
      <c r="AY336" s="16" t="s">
        <v>141</v>
      </c>
      <c r="BE336" s="148">
        <f>IF(N336="základní",J336,0)</f>
        <v>0</v>
      </c>
      <c r="BF336" s="148">
        <f>IF(N336="snížená",J336,0)</f>
        <v>0</v>
      </c>
      <c r="BG336" s="148">
        <f>IF(N336="zákl. přenesená",J336,0)</f>
        <v>0</v>
      </c>
      <c r="BH336" s="148">
        <f>IF(N336="sníž. přenesená",J336,0)</f>
        <v>0</v>
      </c>
      <c r="BI336" s="148">
        <f>IF(N336="nulová",J336,0)</f>
        <v>0</v>
      </c>
      <c r="BJ336" s="16" t="s">
        <v>80</v>
      </c>
      <c r="BK336" s="148">
        <f>ROUND(I336*H336,2)</f>
        <v>0</v>
      </c>
      <c r="BL336" s="16" t="s">
        <v>148</v>
      </c>
      <c r="BM336" s="147" t="s">
        <v>407</v>
      </c>
    </row>
    <row r="337" spans="2:65" s="1" customFormat="1" ht="19.5">
      <c r="B337" s="31"/>
      <c r="D337" s="149" t="s">
        <v>150</v>
      </c>
      <c r="F337" s="150" t="s">
        <v>408</v>
      </c>
      <c r="I337" s="151"/>
      <c r="L337" s="31"/>
      <c r="M337" s="152"/>
      <c r="T337" s="54"/>
      <c r="AT337" s="16" t="s">
        <v>150</v>
      </c>
      <c r="AU337" s="16" t="s">
        <v>82</v>
      </c>
    </row>
    <row r="338" spans="2:65" s="1" customFormat="1" ht="19.5">
      <c r="B338" s="31"/>
      <c r="D338" s="149" t="s">
        <v>152</v>
      </c>
      <c r="F338" s="153" t="s">
        <v>153</v>
      </c>
      <c r="I338" s="151"/>
      <c r="L338" s="31"/>
      <c r="M338" s="152"/>
      <c r="T338" s="54"/>
      <c r="AT338" s="16" t="s">
        <v>152</v>
      </c>
      <c r="AU338" s="16" t="s">
        <v>82</v>
      </c>
    </row>
    <row r="339" spans="2:65" s="13" customFormat="1">
      <c r="B339" s="161"/>
      <c r="D339" s="149" t="s">
        <v>154</v>
      </c>
      <c r="E339" s="162" t="s">
        <v>1</v>
      </c>
      <c r="F339" s="163" t="s">
        <v>409</v>
      </c>
      <c r="H339" s="162" t="s">
        <v>1</v>
      </c>
      <c r="I339" s="164"/>
      <c r="L339" s="161"/>
      <c r="M339" s="165"/>
      <c r="T339" s="166"/>
      <c r="AT339" s="162" t="s">
        <v>154</v>
      </c>
      <c r="AU339" s="162" t="s">
        <v>82</v>
      </c>
      <c r="AV339" s="13" t="s">
        <v>80</v>
      </c>
      <c r="AW339" s="13" t="s">
        <v>31</v>
      </c>
      <c r="AX339" s="13" t="s">
        <v>74</v>
      </c>
      <c r="AY339" s="162" t="s">
        <v>141</v>
      </c>
    </row>
    <row r="340" spans="2:65" s="12" customFormat="1">
      <c r="B340" s="154"/>
      <c r="D340" s="149" t="s">
        <v>154</v>
      </c>
      <c r="E340" s="155" t="s">
        <v>1</v>
      </c>
      <c r="F340" s="156" t="s">
        <v>1158</v>
      </c>
      <c r="H340" s="157">
        <v>13.048999999999999</v>
      </c>
      <c r="I340" s="158"/>
      <c r="L340" s="154"/>
      <c r="M340" s="159"/>
      <c r="T340" s="160"/>
      <c r="AT340" s="155" t="s">
        <v>154</v>
      </c>
      <c r="AU340" s="155" t="s">
        <v>82</v>
      </c>
      <c r="AV340" s="12" t="s">
        <v>82</v>
      </c>
      <c r="AW340" s="12" t="s">
        <v>31</v>
      </c>
      <c r="AX340" s="12" t="s">
        <v>80</v>
      </c>
      <c r="AY340" s="155" t="s">
        <v>141</v>
      </c>
    </row>
    <row r="341" spans="2:65" s="11" customFormat="1" ht="22.9" customHeight="1">
      <c r="B341" s="123"/>
      <c r="D341" s="124" t="s">
        <v>73</v>
      </c>
      <c r="E341" s="133" t="s">
        <v>170</v>
      </c>
      <c r="F341" s="133" t="s">
        <v>410</v>
      </c>
      <c r="I341" s="126"/>
      <c r="J341" s="134">
        <f>BK341</f>
        <v>0</v>
      </c>
      <c r="L341" s="123"/>
      <c r="M341" s="128"/>
      <c r="P341" s="129">
        <f>SUM(P342:P352)</f>
        <v>0</v>
      </c>
      <c r="R341" s="129">
        <f>SUM(R342:R352)</f>
        <v>2.9501360000000001</v>
      </c>
      <c r="T341" s="130">
        <f>SUM(T342:T352)</f>
        <v>0</v>
      </c>
      <c r="AR341" s="124" t="s">
        <v>80</v>
      </c>
      <c r="AT341" s="131" t="s">
        <v>73</v>
      </c>
      <c r="AU341" s="131" t="s">
        <v>80</v>
      </c>
      <c r="AY341" s="124" t="s">
        <v>141</v>
      </c>
      <c r="BK341" s="132">
        <f>SUM(BK342:BK352)</f>
        <v>0</v>
      </c>
    </row>
    <row r="342" spans="2:65" s="1" customFormat="1" ht="24.2" customHeight="1">
      <c r="B342" s="135"/>
      <c r="C342" s="136" t="s">
        <v>411</v>
      </c>
      <c r="D342" s="136" t="s">
        <v>143</v>
      </c>
      <c r="E342" s="137" t="s">
        <v>412</v>
      </c>
      <c r="F342" s="138" t="s">
        <v>413</v>
      </c>
      <c r="G342" s="139" t="s">
        <v>146</v>
      </c>
      <c r="H342" s="140">
        <v>13.9</v>
      </c>
      <c r="I342" s="141"/>
      <c r="J342" s="142">
        <f>ROUND(I342*H342,2)</f>
        <v>0</v>
      </c>
      <c r="K342" s="138" t="s">
        <v>147</v>
      </c>
      <c r="L342" s="31"/>
      <c r="M342" s="143" t="s">
        <v>1</v>
      </c>
      <c r="N342" s="144" t="s">
        <v>39</v>
      </c>
      <c r="P342" s="145">
        <f>O342*H342</f>
        <v>0</v>
      </c>
      <c r="Q342" s="145">
        <v>0</v>
      </c>
      <c r="R342" s="145">
        <f>Q342*H342</f>
        <v>0</v>
      </c>
      <c r="S342" s="145">
        <v>0</v>
      </c>
      <c r="T342" s="146">
        <f>S342*H342</f>
        <v>0</v>
      </c>
      <c r="AR342" s="147" t="s">
        <v>148</v>
      </c>
      <c r="AT342" s="147" t="s">
        <v>143</v>
      </c>
      <c r="AU342" s="147" t="s">
        <v>82</v>
      </c>
      <c r="AY342" s="16" t="s">
        <v>141</v>
      </c>
      <c r="BE342" s="148">
        <f>IF(N342="základní",J342,0)</f>
        <v>0</v>
      </c>
      <c r="BF342" s="148">
        <f>IF(N342="snížená",J342,0)</f>
        <v>0</v>
      </c>
      <c r="BG342" s="148">
        <f>IF(N342="zákl. přenesená",J342,0)</f>
        <v>0</v>
      </c>
      <c r="BH342" s="148">
        <f>IF(N342="sníž. přenesená",J342,0)</f>
        <v>0</v>
      </c>
      <c r="BI342" s="148">
        <f>IF(N342="nulová",J342,0)</f>
        <v>0</v>
      </c>
      <c r="BJ342" s="16" t="s">
        <v>80</v>
      </c>
      <c r="BK342" s="148">
        <f>ROUND(I342*H342,2)</f>
        <v>0</v>
      </c>
      <c r="BL342" s="16" t="s">
        <v>148</v>
      </c>
      <c r="BM342" s="147" t="s">
        <v>414</v>
      </c>
    </row>
    <row r="343" spans="2:65" s="1" customFormat="1" ht="19.5">
      <c r="B343" s="31"/>
      <c r="D343" s="149" t="s">
        <v>150</v>
      </c>
      <c r="F343" s="150" t="s">
        <v>415</v>
      </c>
      <c r="I343" s="151"/>
      <c r="L343" s="31"/>
      <c r="M343" s="152"/>
      <c r="T343" s="54"/>
      <c r="AT343" s="16" t="s">
        <v>150</v>
      </c>
      <c r="AU343" s="16" t="s">
        <v>82</v>
      </c>
    </row>
    <row r="344" spans="2:65" s="1" customFormat="1" ht="33" customHeight="1">
      <c r="B344" s="135"/>
      <c r="C344" s="136" t="s">
        <v>416</v>
      </c>
      <c r="D344" s="136" t="s">
        <v>143</v>
      </c>
      <c r="E344" s="137" t="s">
        <v>417</v>
      </c>
      <c r="F344" s="138" t="s">
        <v>418</v>
      </c>
      <c r="G344" s="139" t="s">
        <v>146</v>
      </c>
      <c r="H344" s="140">
        <v>13.9</v>
      </c>
      <c r="I344" s="141"/>
      <c r="J344" s="142">
        <f>ROUND(I344*H344,2)</f>
        <v>0</v>
      </c>
      <c r="K344" s="138" t="s">
        <v>147</v>
      </c>
      <c r="L344" s="31"/>
      <c r="M344" s="143" t="s">
        <v>1</v>
      </c>
      <c r="N344" s="144" t="s">
        <v>39</v>
      </c>
      <c r="P344" s="145">
        <f>O344*H344</f>
        <v>0</v>
      </c>
      <c r="Q344" s="145">
        <v>0.10100000000000001</v>
      </c>
      <c r="R344" s="145">
        <f>Q344*H344</f>
        <v>1.4039000000000001</v>
      </c>
      <c r="S344" s="145">
        <v>0</v>
      </c>
      <c r="T344" s="146">
        <f>S344*H344</f>
        <v>0</v>
      </c>
      <c r="AR344" s="147" t="s">
        <v>148</v>
      </c>
      <c r="AT344" s="147" t="s">
        <v>143</v>
      </c>
      <c r="AU344" s="147" t="s">
        <v>82</v>
      </c>
      <c r="AY344" s="16" t="s">
        <v>141</v>
      </c>
      <c r="BE344" s="148">
        <f>IF(N344="základní",J344,0)</f>
        <v>0</v>
      </c>
      <c r="BF344" s="148">
        <f>IF(N344="snížená",J344,0)</f>
        <v>0</v>
      </c>
      <c r="BG344" s="148">
        <f>IF(N344="zákl. přenesená",J344,0)</f>
        <v>0</v>
      </c>
      <c r="BH344" s="148">
        <f>IF(N344="sníž. přenesená",J344,0)</f>
        <v>0</v>
      </c>
      <c r="BI344" s="148">
        <f>IF(N344="nulová",J344,0)</f>
        <v>0</v>
      </c>
      <c r="BJ344" s="16" t="s">
        <v>80</v>
      </c>
      <c r="BK344" s="148">
        <f>ROUND(I344*H344,2)</f>
        <v>0</v>
      </c>
      <c r="BL344" s="16" t="s">
        <v>148</v>
      </c>
      <c r="BM344" s="147" t="s">
        <v>419</v>
      </c>
    </row>
    <row r="345" spans="2:65" s="1" customFormat="1" ht="48.75">
      <c r="B345" s="31"/>
      <c r="D345" s="149" t="s">
        <v>150</v>
      </c>
      <c r="F345" s="150" t="s">
        <v>420</v>
      </c>
      <c r="I345" s="151"/>
      <c r="L345" s="31"/>
      <c r="M345" s="152"/>
      <c r="T345" s="54"/>
      <c r="AT345" s="16" t="s">
        <v>150</v>
      </c>
      <c r="AU345" s="16" t="s">
        <v>82</v>
      </c>
    </row>
    <row r="346" spans="2:65" s="1" customFormat="1" ht="19.5">
      <c r="B346" s="31"/>
      <c r="D346" s="149" t="s">
        <v>152</v>
      </c>
      <c r="F346" s="153" t="s">
        <v>153</v>
      </c>
      <c r="I346" s="151"/>
      <c r="L346" s="31"/>
      <c r="M346" s="152"/>
      <c r="T346" s="54"/>
      <c r="AT346" s="16" t="s">
        <v>152</v>
      </c>
      <c r="AU346" s="16" t="s">
        <v>82</v>
      </c>
    </row>
    <row r="347" spans="2:65" s="12" customFormat="1">
      <c r="B347" s="154"/>
      <c r="D347" s="149" t="s">
        <v>154</v>
      </c>
      <c r="E347" s="155" t="s">
        <v>1</v>
      </c>
      <c r="F347" s="156" t="s">
        <v>421</v>
      </c>
      <c r="H347" s="157">
        <v>37.5</v>
      </c>
      <c r="I347" s="158"/>
      <c r="L347" s="154"/>
      <c r="M347" s="159"/>
      <c r="T347" s="160"/>
      <c r="AT347" s="155" t="s">
        <v>154</v>
      </c>
      <c r="AU347" s="155" t="s">
        <v>82</v>
      </c>
      <c r="AV347" s="12" t="s">
        <v>82</v>
      </c>
      <c r="AW347" s="12" t="s">
        <v>31</v>
      </c>
      <c r="AX347" s="12" t="s">
        <v>74</v>
      </c>
      <c r="AY347" s="155" t="s">
        <v>141</v>
      </c>
    </row>
    <row r="348" spans="2:65" s="12" customFormat="1">
      <c r="B348" s="154"/>
      <c r="D348" s="149" t="s">
        <v>154</v>
      </c>
      <c r="E348" s="155" t="s">
        <v>1</v>
      </c>
      <c r="F348" s="156" t="s">
        <v>422</v>
      </c>
      <c r="H348" s="157">
        <v>-23.6</v>
      </c>
      <c r="I348" s="158"/>
      <c r="L348" s="154"/>
      <c r="M348" s="159"/>
      <c r="T348" s="160"/>
      <c r="AT348" s="155" t="s">
        <v>154</v>
      </c>
      <c r="AU348" s="155" t="s">
        <v>82</v>
      </c>
      <c r="AV348" s="12" t="s">
        <v>82</v>
      </c>
      <c r="AW348" s="12" t="s">
        <v>31</v>
      </c>
      <c r="AX348" s="12" t="s">
        <v>74</v>
      </c>
      <c r="AY348" s="155" t="s">
        <v>141</v>
      </c>
    </row>
    <row r="349" spans="2:65" s="14" customFormat="1">
      <c r="B349" s="167"/>
      <c r="D349" s="149" t="s">
        <v>154</v>
      </c>
      <c r="E349" s="168" t="s">
        <v>1</v>
      </c>
      <c r="F349" s="169" t="s">
        <v>213</v>
      </c>
      <c r="H349" s="170">
        <v>13.899999999999999</v>
      </c>
      <c r="I349" s="171"/>
      <c r="L349" s="167"/>
      <c r="M349" s="172"/>
      <c r="T349" s="173"/>
      <c r="AT349" s="168" t="s">
        <v>154</v>
      </c>
      <c r="AU349" s="168" t="s">
        <v>82</v>
      </c>
      <c r="AV349" s="14" t="s">
        <v>148</v>
      </c>
      <c r="AW349" s="14" t="s">
        <v>31</v>
      </c>
      <c r="AX349" s="14" t="s">
        <v>80</v>
      </c>
      <c r="AY349" s="168" t="s">
        <v>141</v>
      </c>
    </row>
    <row r="350" spans="2:65" s="1" customFormat="1" ht="16.5" customHeight="1">
      <c r="B350" s="135"/>
      <c r="C350" s="174" t="s">
        <v>423</v>
      </c>
      <c r="D350" s="174" t="s">
        <v>226</v>
      </c>
      <c r="E350" s="175" t="s">
        <v>424</v>
      </c>
      <c r="F350" s="176" t="s">
        <v>425</v>
      </c>
      <c r="G350" s="177" t="s">
        <v>146</v>
      </c>
      <c r="H350" s="178">
        <v>14.317</v>
      </c>
      <c r="I350" s="179"/>
      <c r="J350" s="180">
        <f>ROUND(I350*H350,2)</f>
        <v>0</v>
      </c>
      <c r="K350" s="176" t="s">
        <v>147</v>
      </c>
      <c r="L350" s="181"/>
      <c r="M350" s="182" t="s">
        <v>1</v>
      </c>
      <c r="N350" s="183" t="s">
        <v>39</v>
      </c>
      <c r="P350" s="145">
        <f>O350*H350</f>
        <v>0</v>
      </c>
      <c r="Q350" s="145">
        <v>0.108</v>
      </c>
      <c r="R350" s="145">
        <f>Q350*H350</f>
        <v>1.5462359999999999</v>
      </c>
      <c r="S350" s="145">
        <v>0</v>
      </c>
      <c r="T350" s="146">
        <f>S350*H350</f>
        <v>0</v>
      </c>
      <c r="AR350" s="147" t="s">
        <v>190</v>
      </c>
      <c r="AT350" s="147" t="s">
        <v>226</v>
      </c>
      <c r="AU350" s="147" t="s">
        <v>82</v>
      </c>
      <c r="AY350" s="16" t="s">
        <v>141</v>
      </c>
      <c r="BE350" s="148">
        <f>IF(N350="základní",J350,0)</f>
        <v>0</v>
      </c>
      <c r="BF350" s="148">
        <f>IF(N350="snížená",J350,0)</f>
        <v>0</v>
      </c>
      <c r="BG350" s="148">
        <f>IF(N350="zákl. přenesená",J350,0)</f>
        <v>0</v>
      </c>
      <c r="BH350" s="148">
        <f>IF(N350="sníž. přenesená",J350,0)</f>
        <v>0</v>
      </c>
      <c r="BI350" s="148">
        <f>IF(N350="nulová",J350,0)</f>
        <v>0</v>
      </c>
      <c r="BJ350" s="16" t="s">
        <v>80</v>
      </c>
      <c r="BK350" s="148">
        <f>ROUND(I350*H350,2)</f>
        <v>0</v>
      </c>
      <c r="BL350" s="16" t="s">
        <v>148</v>
      </c>
      <c r="BM350" s="147" t="s">
        <v>426</v>
      </c>
    </row>
    <row r="351" spans="2:65" s="1" customFormat="1">
      <c r="B351" s="31"/>
      <c r="D351" s="149" t="s">
        <v>150</v>
      </c>
      <c r="F351" s="150" t="s">
        <v>425</v>
      </c>
      <c r="I351" s="151"/>
      <c r="L351" s="31"/>
      <c r="M351" s="152"/>
      <c r="T351" s="54"/>
      <c r="AT351" s="16" t="s">
        <v>150</v>
      </c>
      <c r="AU351" s="16" t="s">
        <v>82</v>
      </c>
    </row>
    <row r="352" spans="2:65" s="12" customFormat="1">
      <c r="B352" s="154"/>
      <c r="D352" s="149" t="s">
        <v>154</v>
      </c>
      <c r="F352" s="156" t="s">
        <v>427</v>
      </c>
      <c r="H352" s="157">
        <v>14.317</v>
      </c>
      <c r="I352" s="158"/>
      <c r="L352" s="154"/>
      <c r="M352" s="159"/>
      <c r="T352" s="160"/>
      <c r="AT352" s="155" t="s">
        <v>154</v>
      </c>
      <c r="AU352" s="155" t="s">
        <v>82</v>
      </c>
      <c r="AV352" s="12" t="s">
        <v>82</v>
      </c>
      <c r="AW352" s="12" t="s">
        <v>3</v>
      </c>
      <c r="AX352" s="12" t="s">
        <v>80</v>
      </c>
      <c r="AY352" s="155" t="s">
        <v>141</v>
      </c>
    </row>
    <row r="353" spans="2:65" s="11" customFormat="1" ht="22.9" customHeight="1">
      <c r="B353" s="123"/>
      <c r="D353" s="124" t="s">
        <v>73</v>
      </c>
      <c r="E353" s="133" t="s">
        <v>190</v>
      </c>
      <c r="F353" s="133" t="s">
        <v>428</v>
      </c>
      <c r="I353" s="126"/>
      <c r="J353" s="134">
        <f>BK353</f>
        <v>0</v>
      </c>
      <c r="L353" s="123"/>
      <c r="M353" s="128"/>
      <c r="P353" s="129">
        <f>SUM(P354:P361)</f>
        <v>0</v>
      </c>
      <c r="R353" s="129">
        <f>SUM(R354:R361)</f>
        <v>0</v>
      </c>
      <c r="T353" s="130">
        <f>SUM(T354:T361)</f>
        <v>1.5</v>
      </c>
      <c r="AR353" s="124" t="s">
        <v>80</v>
      </c>
      <c r="AT353" s="131" t="s">
        <v>73</v>
      </c>
      <c r="AU353" s="131" t="s">
        <v>80</v>
      </c>
      <c r="AY353" s="124" t="s">
        <v>141</v>
      </c>
      <c r="BK353" s="132">
        <f>SUM(BK354:BK361)</f>
        <v>0</v>
      </c>
    </row>
    <row r="354" spans="2:65" s="1" customFormat="1" ht="24.2" customHeight="1">
      <c r="B354" s="135"/>
      <c r="C354" s="136" t="s">
        <v>429</v>
      </c>
      <c r="D354" s="136" t="s">
        <v>143</v>
      </c>
      <c r="E354" s="137" t="s">
        <v>430</v>
      </c>
      <c r="F354" s="138" t="s">
        <v>431</v>
      </c>
      <c r="G354" s="139" t="s">
        <v>157</v>
      </c>
      <c r="H354" s="140">
        <v>5.5</v>
      </c>
      <c r="I354" s="141"/>
      <c r="J354" s="142">
        <f>ROUND(I354*H354,2)</f>
        <v>0</v>
      </c>
      <c r="K354" s="138" t="s">
        <v>1</v>
      </c>
      <c r="L354" s="31"/>
      <c r="M354" s="143" t="s">
        <v>1</v>
      </c>
      <c r="N354" s="144" t="s">
        <v>39</v>
      </c>
      <c r="P354" s="145">
        <f>O354*H354</f>
        <v>0</v>
      </c>
      <c r="Q354" s="145">
        <v>0</v>
      </c>
      <c r="R354" s="145">
        <f>Q354*H354</f>
        <v>0</v>
      </c>
      <c r="S354" s="145">
        <v>0.2</v>
      </c>
      <c r="T354" s="146">
        <f>S354*H354</f>
        <v>1.1000000000000001</v>
      </c>
      <c r="AR354" s="147" t="s">
        <v>148</v>
      </c>
      <c r="AT354" s="147" t="s">
        <v>143</v>
      </c>
      <c r="AU354" s="147" t="s">
        <v>82</v>
      </c>
      <c r="AY354" s="16" t="s">
        <v>141</v>
      </c>
      <c r="BE354" s="148">
        <f>IF(N354="základní",J354,0)</f>
        <v>0</v>
      </c>
      <c r="BF354" s="148">
        <f>IF(N354="snížená",J354,0)</f>
        <v>0</v>
      </c>
      <c r="BG354" s="148">
        <f>IF(N354="zákl. přenesená",J354,0)</f>
        <v>0</v>
      </c>
      <c r="BH354" s="148">
        <f>IF(N354="sníž. přenesená",J354,0)</f>
        <v>0</v>
      </c>
      <c r="BI354" s="148">
        <f>IF(N354="nulová",J354,0)</f>
        <v>0</v>
      </c>
      <c r="BJ354" s="16" t="s">
        <v>80</v>
      </c>
      <c r="BK354" s="148">
        <f>ROUND(I354*H354,2)</f>
        <v>0</v>
      </c>
      <c r="BL354" s="16" t="s">
        <v>148</v>
      </c>
      <c r="BM354" s="147" t="s">
        <v>432</v>
      </c>
    </row>
    <row r="355" spans="2:65" s="1" customFormat="1" ht="29.25">
      <c r="B355" s="31"/>
      <c r="D355" s="149" t="s">
        <v>150</v>
      </c>
      <c r="F355" s="150" t="s">
        <v>433</v>
      </c>
      <c r="I355" s="151"/>
      <c r="L355" s="31"/>
      <c r="M355" s="152"/>
      <c r="T355" s="54"/>
      <c r="AT355" s="16" t="s">
        <v>150</v>
      </c>
      <c r="AU355" s="16" t="s">
        <v>82</v>
      </c>
    </row>
    <row r="356" spans="2:65" s="1" customFormat="1" ht="19.5">
      <c r="B356" s="31"/>
      <c r="D356" s="149" t="s">
        <v>152</v>
      </c>
      <c r="F356" s="153" t="s">
        <v>153</v>
      </c>
      <c r="I356" s="151"/>
      <c r="L356" s="31"/>
      <c r="M356" s="152"/>
      <c r="T356" s="54"/>
      <c r="AT356" s="16" t="s">
        <v>152</v>
      </c>
      <c r="AU356" s="16" t="s">
        <v>82</v>
      </c>
    </row>
    <row r="357" spans="2:65" s="12" customFormat="1">
      <c r="B357" s="154"/>
      <c r="D357" s="149" t="s">
        <v>154</v>
      </c>
      <c r="E357" s="155" t="s">
        <v>1</v>
      </c>
      <c r="F357" s="156" t="s">
        <v>434</v>
      </c>
      <c r="H357" s="157">
        <v>5.5</v>
      </c>
      <c r="I357" s="158"/>
      <c r="L357" s="154"/>
      <c r="M357" s="159"/>
      <c r="T357" s="160"/>
      <c r="AT357" s="155" t="s">
        <v>154</v>
      </c>
      <c r="AU357" s="155" t="s">
        <v>82</v>
      </c>
      <c r="AV357" s="12" t="s">
        <v>82</v>
      </c>
      <c r="AW357" s="12" t="s">
        <v>31</v>
      </c>
      <c r="AX357" s="12" t="s">
        <v>80</v>
      </c>
      <c r="AY357" s="155" t="s">
        <v>141</v>
      </c>
    </row>
    <row r="358" spans="2:65" s="1" customFormat="1" ht="62.65" customHeight="1">
      <c r="B358" s="135"/>
      <c r="C358" s="136" t="s">
        <v>435</v>
      </c>
      <c r="D358" s="136" t="s">
        <v>143</v>
      </c>
      <c r="E358" s="137" t="s">
        <v>436</v>
      </c>
      <c r="F358" s="138" t="s">
        <v>437</v>
      </c>
      <c r="G358" s="139" t="s">
        <v>163</v>
      </c>
      <c r="H358" s="140">
        <v>2</v>
      </c>
      <c r="I358" s="141"/>
      <c r="J358" s="142">
        <f>ROUND(I358*H358,2)</f>
        <v>0</v>
      </c>
      <c r="K358" s="138" t="s">
        <v>1</v>
      </c>
      <c r="L358" s="31"/>
      <c r="M358" s="143" t="s">
        <v>1</v>
      </c>
      <c r="N358" s="144" t="s">
        <v>39</v>
      </c>
      <c r="P358" s="145">
        <f>O358*H358</f>
        <v>0</v>
      </c>
      <c r="Q358" s="145">
        <v>0</v>
      </c>
      <c r="R358" s="145">
        <f>Q358*H358</f>
        <v>0</v>
      </c>
      <c r="S358" s="145">
        <v>0.2</v>
      </c>
      <c r="T358" s="146">
        <f>S358*H358</f>
        <v>0.4</v>
      </c>
      <c r="AR358" s="147" t="s">
        <v>148</v>
      </c>
      <c r="AT358" s="147" t="s">
        <v>143</v>
      </c>
      <c r="AU358" s="147" t="s">
        <v>82</v>
      </c>
      <c r="AY358" s="16" t="s">
        <v>141</v>
      </c>
      <c r="BE358" s="148">
        <f>IF(N358="základní",J358,0)</f>
        <v>0</v>
      </c>
      <c r="BF358" s="148">
        <f>IF(N358="snížená",J358,0)</f>
        <v>0</v>
      </c>
      <c r="BG358" s="148">
        <f>IF(N358="zákl. přenesená",J358,0)</f>
        <v>0</v>
      </c>
      <c r="BH358" s="148">
        <f>IF(N358="sníž. přenesená",J358,0)</f>
        <v>0</v>
      </c>
      <c r="BI358" s="148">
        <f>IF(N358="nulová",J358,0)</f>
        <v>0</v>
      </c>
      <c r="BJ358" s="16" t="s">
        <v>80</v>
      </c>
      <c r="BK358" s="148">
        <f>ROUND(I358*H358,2)</f>
        <v>0</v>
      </c>
      <c r="BL358" s="16" t="s">
        <v>148</v>
      </c>
      <c r="BM358" s="147" t="s">
        <v>438</v>
      </c>
    </row>
    <row r="359" spans="2:65" s="1" customFormat="1" ht="39">
      <c r="B359" s="31"/>
      <c r="D359" s="149" t="s">
        <v>150</v>
      </c>
      <c r="F359" s="150" t="s">
        <v>439</v>
      </c>
      <c r="I359" s="151"/>
      <c r="L359" s="31"/>
      <c r="M359" s="152"/>
      <c r="T359" s="54"/>
      <c r="AT359" s="16" t="s">
        <v>150</v>
      </c>
      <c r="AU359" s="16" t="s">
        <v>82</v>
      </c>
    </row>
    <row r="360" spans="2:65" s="1" customFormat="1" ht="19.5">
      <c r="B360" s="31"/>
      <c r="D360" s="149" t="s">
        <v>152</v>
      </c>
      <c r="F360" s="153" t="s">
        <v>153</v>
      </c>
      <c r="I360" s="151"/>
      <c r="L360" s="31"/>
      <c r="M360" s="152"/>
      <c r="T360" s="54"/>
      <c r="AT360" s="16" t="s">
        <v>152</v>
      </c>
      <c r="AU360" s="16" t="s">
        <v>82</v>
      </c>
    </row>
    <row r="361" spans="2:65" s="12" customFormat="1">
      <c r="B361" s="154"/>
      <c r="D361" s="149" t="s">
        <v>154</v>
      </c>
      <c r="E361" s="155" t="s">
        <v>1</v>
      </c>
      <c r="F361" s="156" t="s">
        <v>82</v>
      </c>
      <c r="H361" s="157">
        <v>2</v>
      </c>
      <c r="I361" s="158"/>
      <c r="L361" s="154"/>
      <c r="M361" s="159"/>
      <c r="T361" s="160"/>
      <c r="AT361" s="155" t="s">
        <v>154</v>
      </c>
      <c r="AU361" s="155" t="s">
        <v>82</v>
      </c>
      <c r="AV361" s="12" t="s">
        <v>82</v>
      </c>
      <c r="AW361" s="12" t="s">
        <v>31</v>
      </c>
      <c r="AX361" s="12" t="s">
        <v>80</v>
      </c>
      <c r="AY361" s="155" t="s">
        <v>141</v>
      </c>
    </row>
    <row r="362" spans="2:65" s="11" customFormat="1" ht="22.9" customHeight="1">
      <c r="B362" s="123"/>
      <c r="D362" s="124" t="s">
        <v>73</v>
      </c>
      <c r="E362" s="133" t="s">
        <v>198</v>
      </c>
      <c r="F362" s="133" t="s">
        <v>440</v>
      </c>
      <c r="I362" s="126"/>
      <c r="J362" s="134">
        <f>BK362</f>
        <v>0</v>
      </c>
      <c r="L362" s="123"/>
      <c r="M362" s="128"/>
      <c r="P362" s="129">
        <f>SUM(P363:P378)</f>
        <v>0</v>
      </c>
      <c r="R362" s="129">
        <f>SUM(R363:R378)</f>
        <v>0.23573805999999997</v>
      </c>
      <c r="T362" s="130">
        <f>SUM(T363:T378)</f>
        <v>0</v>
      </c>
      <c r="AR362" s="124" t="s">
        <v>80</v>
      </c>
      <c r="AT362" s="131" t="s">
        <v>73</v>
      </c>
      <c r="AU362" s="131" t="s">
        <v>80</v>
      </c>
      <c r="AY362" s="124" t="s">
        <v>141</v>
      </c>
      <c r="BK362" s="132">
        <f>SUM(BK363:BK378)</f>
        <v>0</v>
      </c>
    </row>
    <row r="363" spans="2:65" s="1" customFormat="1" ht="24.2" customHeight="1">
      <c r="B363" s="135"/>
      <c r="C363" s="136" t="s">
        <v>441</v>
      </c>
      <c r="D363" s="136" t="s">
        <v>143</v>
      </c>
      <c r="E363" s="137" t="s">
        <v>442</v>
      </c>
      <c r="F363" s="138" t="s">
        <v>443</v>
      </c>
      <c r="G363" s="139" t="s">
        <v>146</v>
      </c>
      <c r="H363" s="140">
        <v>4.5</v>
      </c>
      <c r="I363" s="141"/>
      <c r="J363" s="142">
        <f>ROUND(I363*H363,2)</f>
        <v>0</v>
      </c>
      <c r="K363" s="138" t="s">
        <v>1</v>
      </c>
      <c r="L363" s="31"/>
      <c r="M363" s="143" t="s">
        <v>1</v>
      </c>
      <c r="N363" s="144" t="s">
        <v>39</v>
      </c>
      <c r="P363" s="145">
        <f>O363*H363</f>
        <v>0</v>
      </c>
      <c r="Q363" s="145">
        <v>0</v>
      </c>
      <c r="R363" s="145">
        <f>Q363*H363</f>
        <v>0</v>
      </c>
      <c r="S363" s="145">
        <v>0</v>
      </c>
      <c r="T363" s="146">
        <f>S363*H363</f>
        <v>0</v>
      </c>
      <c r="AR363" s="147" t="s">
        <v>148</v>
      </c>
      <c r="AT363" s="147" t="s">
        <v>143</v>
      </c>
      <c r="AU363" s="147" t="s">
        <v>82</v>
      </c>
      <c r="AY363" s="16" t="s">
        <v>141</v>
      </c>
      <c r="BE363" s="148">
        <f>IF(N363="základní",J363,0)</f>
        <v>0</v>
      </c>
      <c r="BF363" s="148">
        <f>IF(N363="snížená",J363,0)</f>
        <v>0</v>
      </c>
      <c r="BG363" s="148">
        <f>IF(N363="zákl. přenesená",J363,0)</f>
        <v>0</v>
      </c>
      <c r="BH363" s="148">
        <f>IF(N363="sníž. přenesená",J363,0)</f>
        <v>0</v>
      </c>
      <c r="BI363" s="148">
        <f>IF(N363="nulová",J363,0)</f>
        <v>0</v>
      </c>
      <c r="BJ363" s="16" t="s">
        <v>80</v>
      </c>
      <c r="BK363" s="148">
        <f>ROUND(I363*H363,2)</f>
        <v>0</v>
      </c>
      <c r="BL363" s="16" t="s">
        <v>148</v>
      </c>
      <c r="BM363" s="147" t="s">
        <v>444</v>
      </c>
    </row>
    <row r="364" spans="2:65" s="1" customFormat="1" ht="78">
      <c r="B364" s="31"/>
      <c r="D364" s="149" t="s">
        <v>150</v>
      </c>
      <c r="F364" s="150" t="s">
        <v>445</v>
      </c>
      <c r="I364" s="151"/>
      <c r="L364" s="31"/>
      <c r="M364" s="152"/>
      <c r="T364" s="54"/>
      <c r="AT364" s="16" t="s">
        <v>150</v>
      </c>
      <c r="AU364" s="16" t="s">
        <v>82</v>
      </c>
    </row>
    <row r="365" spans="2:65" s="1" customFormat="1" ht="19.5">
      <c r="B365" s="31"/>
      <c r="D365" s="149" t="s">
        <v>152</v>
      </c>
      <c r="F365" s="153" t="s">
        <v>153</v>
      </c>
      <c r="I365" s="151"/>
      <c r="L365" s="31"/>
      <c r="M365" s="152"/>
      <c r="T365" s="54"/>
      <c r="AT365" s="16" t="s">
        <v>152</v>
      </c>
      <c r="AU365" s="16" t="s">
        <v>82</v>
      </c>
    </row>
    <row r="366" spans="2:65" s="12" customFormat="1">
      <c r="B366" s="154"/>
      <c r="D366" s="149" t="s">
        <v>154</v>
      </c>
      <c r="E366" s="155" t="s">
        <v>1</v>
      </c>
      <c r="F366" s="156" t="s">
        <v>446</v>
      </c>
      <c r="H366" s="157">
        <v>4.5</v>
      </c>
      <c r="I366" s="158"/>
      <c r="L366" s="154"/>
      <c r="M366" s="159"/>
      <c r="T366" s="160"/>
      <c r="AT366" s="155" t="s">
        <v>154</v>
      </c>
      <c r="AU366" s="155" t="s">
        <v>82</v>
      </c>
      <c r="AV366" s="12" t="s">
        <v>82</v>
      </c>
      <c r="AW366" s="12" t="s">
        <v>31</v>
      </c>
      <c r="AX366" s="12" t="s">
        <v>80</v>
      </c>
      <c r="AY366" s="155" t="s">
        <v>141</v>
      </c>
    </row>
    <row r="367" spans="2:65" s="1" customFormat="1" ht="24.2" customHeight="1">
      <c r="B367" s="135"/>
      <c r="C367" s="136" t="s">
        <v>447</v>
      </c>
      <c r="D367" s="136" t="s">
        <v>143</v>
      </c>
      <c r="E367" s="137" t="s">
        <v>448</v>
      </c>
      <c r="F367" s="138" t="s">
        <v>449</v>
      </c>
      <c r="G367" s="139" t="s">
        <v>146</v>
      </c>
      <c r="H367" s="140">
        <v>63.698</v>
      </c>
      <c r="I367" s="141"/>
      <c r="J367" s="142">
        <f>ROUND(I367*H367,2)</f>
        <v>0</v>
      </c>
      <c r="K367" s="138" t="s">
        <v>147</v>
      </c>
      <c r="L367" s="31"/>
      <c r="M367" s="143" t="s">
        <v>1</v>
      </c>
      <c r="N367" s="144" t="s">
        <v>39</v>
      </c>
      <c r="P367" s="145">
        <f>O367*H367</f>
        <v>0</v>
      </c>
      <c r="Q367" s="145">
        <v>4.6999999999999999E-4</v>
      </c>
      <c r="R367" s="145">
        <f>Q367*H367</f>
        <v>2.9938059999999999E-2</v>
      </c>
      <c r="S367" s="145">
        <v>0</v>
      </c>
      <c r="T367" s="146">
        <f>S367*H367</f>
        <v>0</v>
      </c>
      <c r="AR367" s="147" t="s">
        <v>148</v>
      </c>
      <c r="AT367" s="147" t="s">
        <v>143</v>
      </c>
      <c r="AU367" s="147" t="s">
        <v>82</v>
      </c>
      <c r="AY367" s="16" t="s">
        <v>141</v>
      </c>
      <c r="BE367" s="148">
        <f>IF(N367="základní",J367,0)</f>
        <v>0</v>
      </c>
      <c r="BF367" s="148">
        <f>IF(N367="snížená",J367,0)</f>
        <v>0</v>
      </c>
      <c r="BG367" s="148">
        <f>IF(N367="zákl. přenesená",J367,0)</f>
        <v>0</v>
      </c>
      <c r="BH367" s="148">
        <f>IF(N367="sníž. přenesená",J367,0)</f>
        <v>0</v>
      </c>
      <c r="BI367" s="148">
        <f>IF(N367="nulová",J367,0)</f>
        <v>0</v>
      </c>
      <c r="BJ367" s="16" t="s">
        <v>80</v>
      </c>
      <c r="BK367" s="148">
        <f>ROUND(I367*H367,2)</f>
        <v>0</v>
      </c>
      <c r="BL367" s="16" t="s">
        <v>148</v>
      </c>
      <c r="BM367" s="147" t="s">
        <v>450</v>
      </c>
    </row>
    <row r="368" spans="2:65" s="1" customFormat="1" ht="19.5">
      <c r="B368" s="31"/>
      <c r="D368" s="149" t="s">
        <v>150</v>
      </c>
      <c r="F368" s="150" t="s">
        <v>451</v>
      </c>
      <c r="I368" s="151"/>
      <c r="L368" s="31"/>
      <c r="M368" s="152"/>
      <c r="T368" s="54"/>
      <c r="AT368" s="16" t="s">
        <v>150</v>
      </c>
      <c r="AU368" s="16" t="s">
        <v>82</v>
      </c>
    </row>
    <row r="369" spans="2:65" s="1" customFormat="1" ht="19.5">
      <c r="B369" s="31"/>
      <c r="D369" s="149" t="s">
        <v>152</v>
      </c>
      <c r="F369" s="153" t="s">
        <v>153</v>
      </c>
      <c r="I369" s="151"/>
      <c r="L369" s="31"/>
      <c r="M369" s="152"/>
      <c r="T369" s="54"/>
      <c r="AT369" s="16" t="s">
        <v>152</v>
      </c>
      <c r="AU369" s="16" t="s">
        <v>82</v>
      </c>
    </row>
    <row r="370" spans="2:65" s="12" customFormat="1">
      <c r="B370" s="154"/>
      <c r="D370" s="149" t="s">
        <v>154</v>
      </c>
      <c r="E370" s="155" t="s">
        <v>1</v>
      </c>
      <c r="F370" s="156" t="s">
        <v>452</v>
      </c>
      <c r="H370" s="157">
        <v>63.698</v>
      </c>
      <c r="I370" s="158"/>
      <c r="L370" s="154"/>
      <c r="M370" s="159"/>
      <c r="T370" s="160"/>
      <c r="AT370" s="155" t="s">
        <v>154</v>
      </c>
      <c r="AU370" s="155" t="s">
        <v>82</v>
      </c>
      <c r="AV370" s="12" t="s">
        <v>82</v>
      </c>
      <c r="AW370" s="12" t="s">
        <v>31</v>
      </c>
      <c r="AX370" s="12" t="s">
        <v>80</v>
      </c>
      <c r="AY370" s="155" t="s">
        <v>141</v>
      </c>
    </row>
    <row r="371" spans="2:65" s="1" customFormat="1" ht="24.2" customHeight="1">
      <c r="B371" s="135"/>
      <c r="C371" s="136" t="s">
        <v>453</v>
      </c>
      <c r="D371" s="136" t="s">
        <v>143</v>
      </c>
      <c r="E371" s="137" t="s">
        <v>454</v>
      </c>
      <c r="F371" s="138" t="s">
        <v>455</v>
      </c>
      <c r="G371" s="139" t="s">
        <v>157</v>
      </c>
      <c r="H371" s="140">
        <v>70</v>
      </c>
      <c r="I371" s="141"/>
      <c r="J371" s="142">
        <f>ROUND(I371*H371,2)</f>
        <v>0</v>
      </c>
      <c r="K371" s="138" t="s">
        <v>147</v>
      </c>
      <c r="L371" s="31"/>
      <c r="M371" s="143" t="s">
        <v>1</v>
      </c>
      <c r="N371" s="144" t="s">
        <v>39</v>
      </c>
      <c r="P371" s="145">
        <f>O371*H371</f>
        <v>0</v>
      </c>
      <c r="Q371" s="145">
        <v>6.2E-4</v>
      </c>
      <c r="R371" s="145">
        <f>Q371*H371</f>
        <v>4.3400000000000001E-2</v>
      </c>
      <c r="S371" s="145">
        <v>0</v>
      </c>
      <c r="T371" s="146">
        <f>S371*H371</f>
        <v>0</v>
      </c>
      <c r="AR371" s="147" t="s">
        <v>148</v>
      </c>
      <c r="AT371" s="147" t="s">
        <v>143</v>
      </c>
      <c r="AU371" s="147" t="s">
        <v>82</v>
      </c>
      <c r="AY371" s="16" t="s">
        <v>141</v>
      </c>
      <c r="BE371" s="148">
        <f>IF(N371="základní",J371,0)</f>
        <v>0</v>
      </c>
      <c r="BF371" s="148">
        <f>IF(N371="snížená",J371,0)</f>
        <v>0</v>
      </c>
      <c r="BG371" s="148">
        <f>IF(N371="zákl. přenesená",J371,0)</f>
        <v>0</v>
      </c>
      <c r="BH371" s="148">
        <f>IF(N371="sníž. přenesená",J371,0)</f>
        <v>0</v>
      </c>
      <c r="BI371" s="148">
        <f>IF(N371="nulová",J371,0)</f>
        <v>0</v>
      </c>
      <c r="BJ371" s="16" t="s">
        <v>80</v>
      </c>
      <c r="BK371" s="148">
        <f>ROUND(I371*H371,2)</f>
        <v>0</v>
      </c>
      <c r="BL371" s="16" t="s">
        <v>148</v>
      </c>
      <c r="BM371" s="147" t="s">
        <v>456</v>
      </c>
    </row>
    <row r="372" spans="2:65" s="1" customFormat="1" ht="19.5">
      <c r="B372" s="31"/>
      <c r="D372" s="149" t="s">
        <v>150</v>
      </c>
      <c r="F372" s="150" t="s">
        <v>457</v>
      </c>
      <c r="I372" s="151"/>
      <c r="L372" s="31"/>
      <c r="M372" s="152"/>
      <c r="T372" s="54"/>
      <c r="AT372" s="16" t="s">
        <v>150</v>
      </c>
      <c r="AU372" s="16" t="s">
        <v>82</v>
      </c>
    </row>
    <row r="373" spans="2:65" s="1" customFormat="1" ht="19.5">
      <c r="B373" s="31"/>
      <c r="D373" s="149" t="s">
        <v>152</v>
      </c>
      <c r="F373" s="153" t="s">
        <v>153</v>
      </c>
      <c r="I373" s="151"/>
      <c r="L373" s="31"/>
      <c r="M373" s="152"/>
      <c r="T373" s="54"/>
      <c r="AT373" s="16" t="s">
        <v>152</v>
      </c>
      <c r="AU373" s="16" t="s">
        <v>82</v>
      </c>
    </row>
    <row r="374" spans="2:65" s="12" customFormat="1">
      <c r="B374" s="154"/>
      <c r="D374" s="149" t="s">
        <v>154</v>
      </c>
      <c r="E374" s="155" t="s">
        <v>1</v>
      </c>
      <c r="F374" s="156" t="s">
        <v>458</v>
      </c>
      <c r="H374" s="157">
        <v>70</v>
      </c>
      <c r="I374" s="158"/>
      <c r="L374" s="154"/>
      <c r="M374" s="159"/>
      <c r="T374" s="160"/>
      <c r="AT374" s="155" t="s">
        <v>154</v>
      </c>
      <c r="AU374" s="155" t="s">
        <v>82</v>
      </c>
      <c r="AV374" s="12" t="s">
        <v>82</v>
      </c>
      <c r="AW374" s="12" t="s">
        <v>31</v>
      </c>
      <c r="AX374" s="12" t="s">
        <v>80</v>
      </c>
      <c r="AY374" s="155" t="s">
        <v>141</v>
      </c>
    </row>
    <row r="375" spans="2:65" s="1" customFormat="1" ht="33" customHeight="1">
      <c r="B375" s="135"/>
      <c r="C375" s="136" t="s">
        <v>459</v>
      </c>
      <c r="D375" s="136" t="s">
        <v>143</v>
      </c>
      <c r="E375" s="137" t="s">
        <v>460</v>
      </c>
      <c r="F375" s="138" t="s">
        <v>461</v>
      </c>
      <c r="G375" s="139" t="s">
        <v>157</v>
      </c>
      <c r="H375" s="140">
        <v>70</v>
      </c>
      <c r="I375" s="141"/>
      <c r="J375" s="142">
        <f>ROUND(I375*H375,2)</f>
        <v>0</v>
      </c>
      <c r="K375" s="138" t="s">
        <v>147</v>
      </c>
      <c r="L375" s="31"/>
      <c r="M375" s="143" t="s">
        <v>1</v>
      </c>
      <c r="N375" s="144" t="s">
        <v>39</v>
      </c>
      <c r="P375" s="145">
        <f>O375*H375</f>
        <v>0</v>
      </c>
      <c r="Q375" s="145">
        <v>2.32E-3</v>
      </c>
      <c r="R375" s="145">
        <f>Q375*H375</f>
        <v>0.16239999999999999</v>
      </c>
      <c r="S375" s="145">
        <v>0</v>
      </c>
      <c r="T375" s="146">
        <f>S375*H375</f>
        <v>0</v>
      </c>
      <c r="AR375" s="147" t="s">
        <v>148</v>
      </c>
      <c r="AT375" s="147" t="s">
        <v>143</v>
      </c>
      <c r="AU375" s="147" t="s">
        <v>82</v>
      </c>
      <c r="AY375" s="16" t="s">
        <v>141</v>
      </c>
      <c r="BE375" s="148">
        <f>IF(N375="základní",J375,0)</f>
        <v>0</v>
      </c>
      <c r="BF375" s="148">
        <f>IF(N375="snížená",J375,0)</f>
        <v>0</v>
      </c>
      <c r="BG375" s="148">
        <f>IF(N375="zákl. přenesená",J375,0)</f>
        <v>0</v>
      </c>
      <c r="BH375" s="148">
        <f>IF(N375="sníž. přenesená",J375,0)</f>
        <v>0</v>
      </c>
      <c r="BI375" s="148">
        <f>IF(N375="nulová",J375,0)</f>
        <v>0</v>
      </c>
      <c r="BJ375" s="16" t="s">
        <v>80</v>
      </c>
      <c r="BK375" s="148">
        <f>ROUND(I375*H375,2)</f>
        <v>0</v>
      </c>
      <c r="BL375" s="16" t="s">
        <v>148</v>
      </c>
      <c r="BM375" s="147" t="s">
        <v>462</v>
      </c>
    </row>
    <row r="376" spans="2:65" s="1" customFormat="1" ht="39">
      <c r="B376" s="31"/>
      <c r="D376" s="149" t="s">
        <v>150</v>
      </c>
      <c r="F376" s="150" t="s">
        <v>463</v>
      </c>
      <c r="I376" s="151"/>
      <c r="L376" s="31"/>
      <c r="M376" s="152"/>
      <c r="T376" s="54"/>
      <c r="AT376" s="16" t="s">
        <v>150</v>
      </c>
      <c r="AU376" s="16" t="s">
        <v>82</v>
      </c>
    </row>
    <row r="377" spans="2:65" s="1" customFormat="1" ht="19.5">
      <c r="B377" s="31"/>
      <c r="D377" s="149" t="s">
        <v>152</v>
      </c>
      <c r="F377" s="153" t="s">
        <v>153</v>
      </c>
      <c r="I377" s="151"/>
      <c r="L377" s="31"/>
      <c r="M377" s="152"/>
      <c r="T377" s="54"/>
      <c r="AT377" s="16" t="s">
        <v>152</v>
      </c>
      <c r="AU377" s="16" t="s">
        <v>82</v>
      </c>
    </row>
    <row r="378" spans="2:65" s="12" customFormat="1">
      <c r="B378" s="154"/>
      <c r="D378" s="149" t="s">
        <v>154</v>
      </c>
      <c r="E378" s="155" t="s">
        <v>1</v>
      </c>
      <c r="F378" s="156" t="s">
        <v>458</v>
      </c>
      <c r="H378" s="157">
        <v>70</v>
      </c>
      <c r="I378" s="158"/>
      <c r="L378" s="154"/>
      <c r="M378" s="159"/>
      <c r="T378" s="160"/>
      <c r="AT378" s="155" t="s">
        <v>154</v>
      </c>
      <c r="AU378" s="155" t="s">
        <v>82</v>
      </c>
      <c r="AV378" s="12" t="s">
        <v>82</v>
      </c>
      <c r="AW378" s="12" t="s">
        <v>31</v>
      </c>
      <c r="AX378" s="12" t="s">
        <v>80</v>
      </c>
      <c r="AY378" s="155" t="s">
        <v>141</v>
      </c>
    </row>
    <row r="379" spans="2:65" s="11" customFormat="1" ht="22.9" customHeight="1">
      <c r="B379" s="123"/>
      <c r="D379" s="124" t="s">
        <v>73</v>
      </c>
      <c r="E379" s="133" t="s">
        <v>464</v>
      </c>
      <c r="F379" s="133" t="s">
        <v>465</v>
      </c>
      <c r="I379" s="126"/>
      <c r="J379" s="134">
        <f>BK379</f>
        <v>0</v>
      </c>
      <c r="L379" s="123"/>
      <c r="M379" s="128"/>
      <c r="P379" s="129">
        <f>SUM(P380:P394)</f>
        <v>0</v>
      </c>
      <c r="R379" s="129">
        <f>SUM(R380:R394)</f>
        <v>0</v>
      </c>
      <c r="T379" s="130">
        <f>SUM(T380:T394)</f>
        <v>0</v>
      </c>
      <c r="AR379" s="124" t="s">
        <v>80</v>
      </c>
      <c r="AT379" s="131" t="s">
        <v>73</v>
      </c>
      <c r="AU379" s="131" t="s">
        <v>80</v>
      </c>
      <c r="AY379" s="124" t="s">
        <v>141</v>
      </c>
      <c r="BK379" s="132">
        <f>SUM(BK380:BK394)</f>
        <v>0</v>
      </c>
    </row>
    <row r="380" spans="2:65" s="1" customFormat="1" ht="21.75" customHeight="1">
      <c r="B380" s="135"/>
      <c r="C380" s="136" t="s">
        <v>466</v>
      </c>
      <c r="D380" s="136" t="s">
        <v>143</v>
      </c>
      <c r="E380" s="137" t="s">
        <v>467</v>
      </c>
      <c r="F380" s="138" t="s">
        <v>468</v>
      </c>
      <c r="G380" s="139" t="s">
        <v>229</v>
      </c>
      <c r="H380" s="140">
        <v>1.84</v>
      </c>
      <c r="I380" s="141"/>
      <c r="J380" s="142">
        <f>ROUND(I380*H380,2)</f>
        <v>0</v>
      </c>
      <c r="K380" s="138" t="s">
        <v>147</v>
      </c>
      <c r="L380" s="31"/>
      <c r="M380" s="143" t="s">
        <v>1</v>
      </c>
      <c r="N380" s="144" t="s">
        <v>39</v>
      </c>
      <c r="P380" s="145">
        <f>O380*H380</f>
        <v>0</v>
      </c>
      <c r="Q380" s="145">
        <v>0</v>
      </c>
      <c r="R380" s="145">
        <f>Q380*H380</f>
        <v>0</v>
      </c>
      <c r="S380" s="145">
        <v>0</v>
      </c>
      <c r="T380" s="146">
        <f>S380*H380</f>
        <v>0</v>
      </c>
      <c r="AR380" s="147" t="s">
        <v>148</v>
      </c>
      <c r="AT380" s="147" t="s">
        <v>143</v>
      </c>
      <c r="AU380" s="147" t="s">
        <v>82</v>
      </c>
      <c r="AY380" s="16" t="s">
        <v>141</v>
      </c>
      <c r="BE380" s="148">
        <f>IF(N380="základní",J380,0)</f>
        <v>0</v>
      </c>
      <c r="BF380" s="148">
        <f>IF(N380="snížená",J380,0)</f>
        <v>0</v>
      </c>
      <c r="BG380" s="148">
        <f>IF(N380="zákl. přenesená",J380,0)</f>
        <v>0</v>
      </c>
      <c r="BH380" s="148">
        <f>IF(N380="sníž. přenesená",J380,0)</f>
        <v>0</v>
      </c>
      <c r="BI380" s="148">
        <f>IF(N380="nulová",J380,0)</f>
        <v>0</v>
      </c>
      <c r="BJ380" s="16" t="s">
        <v>80</v>
      </c>
      <c r="BK380" s="148">
        <f>ROUND(I380*H380,2)</f>
        <v>0</v>
      </c>
      <c r="BL380" s="16" t="s">
        <v>148</v>
      </c>
      <c r="BM380" s="147" t="s">
        <v>469</v>
      </c>
    </row>
    <row r="381" spans="2:65" s="1" customFormat="1" ht="19.5">
      <c r="B381" s="31"/>
      <c r="D381" s="149" t="s">
        <v>150</v>
      </c>
      <c r="F381" s="150" t="s">
        <v>470</v>
      </c>
      <c r="I381" s="151"/>
      <c r="L381" s="31"/>
      <c r="M381" s="152"/>
      <c r="T381" s="54"/>
      <c r="AT381" s="16" t="s">
        <v>150</v>
      </c>
      <c r="AU381" s="16" t="s">
        <v>82</v>
      </c>
    </row>
    <row r="382" spans="2:65" s="12" customFormat="1">
      <c r="B382" s="154"/>
      <c r="D382" s="149" t="s">
        <v>154</v>
      </c>
      <c r="E382" s="155" t="s">
        <v>1</v>
      </c>
      <c r="F382" s="156" t="s">
        <v>471</v>
      </c>
      <c r="H382" s="157">
        <v>1.02</v>
      </c>
      <c r="I382" s="158"/>
      <c r="L382" s="154"/>
      <c r="M382" s="159"/>
      <c r="T382" s="160"/>
      <c r="AT382" s="155" t="s">
        <v>154</v>
      </c>
      <c r="AU382" s="155" t="s">
        <v>82</v>
      </c>
      <c r="AV382" s="12" t="s">
        <v>82</v>
      </c>
      <c r="AW382" s="12" t="s">
        <v>31</v>
      </c>
      <c r="AX382" s="12" t="s">
        <v>74</v>
      </c>
      <c r="AY382" s="155" t="s">
        <v>141</v>
      </c>
    </row>
    <row r="383" spans="2:65" s="12" customFormat="1">
      <c r="B383" s="154"/>
      <c r="D383" s="149" t="s">
        <v>154</v>
      </c>
      <c r="E383" s="155" t="s">
        <v>1</v>
      </c>
      <c r="F383" s="156" t="s">
        <v>472</v>
      </c>
      <c r="H383" s="157">
        <v>0.82</v>
      </c>
      <c r="I383" s="158"/>
      <c r="L383" s="154"/>
      <c r="M383" s="159"/>
      <c r="T383" s="160"/>
      <c r="AT383" s="155" t="s">
        <v>154</v>
      </c>
      <c r="AU383" s="155" t="s">
        <v>82</v>
      </c>
      <c r="AV383" s="12" t="s">
        <v>82</v>
      </c>
      <c r="AW383" s="12" t="s">
        <v>31</v>
      </c>
      <c r="AX383" s="12" t="s">
        <v>74</v>
      </c>
      <c r="AY383" s="155" t="s">
        <v>141</v>
      </c>
    </row>
    <row r="384" spans="2:65" s="14" customFormat="1">
      <c r="B384" s="167"/>
      <c r="D384" s="149" t="s">
        <v>154</v>
      </c>
      <c r="E384" s="168" t="s">
        <v>1</v>
      </c>
      <c r="F384" s="169" t="s">
        <v>213</v>
      </c>
      <c r="H384" s="170">
        <v>1.8399999999999999</v>
      </c>
      <c r="I384" s="171"/>
      <c r="L384" s="167"/>
      <c r="M384" s="172"/>
      <c r="T384" s="173"/>
      <c r="AT384" s="168" t="s">
        <v>154</v>
      </c>
      <c r="AU384" s="168" t="s">
        <v>82</v>
      </c>
      <c r="AV384" s="14" t="s">
        <v>148</v>
      </c>
      <c r="AW384" s="14" t="s">
        <v>31</v>
      </c>
      <c r="AX384" s="14" t="s">
        <v>80</v>
      </c>
      <c r="AY384" s="168" t="s">
        <v>141</v>
      </c>
    </row>
    <row r="385" spans="2:65" s="1" customFormat="1" ht="24.2" customHeight="1">
      <c r="B385" s="135"/>
      <c r="C385" s="136" t="s">
        <v>473</v>
      </c>
      <c r="D385" s="136" t="s">
        <v>143</v>
      </c>
      <c r="E385" s="137" t="s">
        <v>474</v>
      </c>
      <c r="F385" s="138" t="s">
        <v>475</v>
      </c>
      <c r="G385" s="139" t="s">
        <v>229</v>
      </c>
      <c r="H385" s="140">
        <v>30.06</v>
      </c>
      <c r="I385" s="141"/>
      <c r="J385" s="142">
        <f>ROUND(I385*H385,2)</f>
        <v>0</v>
      </c>
      <c r="K385" s="138" t="s">
        <v>147</v>
      </c>
      <c r="L385" s="31"/>
      <c r="M385" s="143" t="s">
        <v>1</v>
      </c>
      <c r="N385" s="144" t="s">
        <v>39</v>
      </c>
      <c r="P385" s="145">
        <f>O385*H385</f>
        <v>0</v>
      </c>
      <c r="Q385" s="145">
        <v>0</v>
      </c>
      <c r="R385" s="145">
        <f>Q385*H385</f>
        <v>0</v>
      </c>
      <c r="S385" s="145">
        <v>0</v>
      </c>
      <c r="T385" s="146">
        <f>S385*H385</f>
        <v>0</v>
      </c>
      <c r="AR385" s="147" t="s">
        <v>148</v>
      </c>
      <c r="AT385" s="147" t="s">
        <v>143</v>
      </c>
      <c r="AU385" s="147" t="s">
        <v>82</v>
      </c>
      <c r="AY385" s="16" t="s">
        <v>141</v>
      </c>
      <c r="BE385" s="148">
        <f>IF(N385="základní",J385,0)</f>
        <v>0</v>
      </c>
      <c r="BF385" s="148">
        <f>IF(N385="snížená",J385,0)</f>
        <v>0</v>
      </c>
      <c r="BG385" s="148">
        <f>IF(N385="zákl. přenesená",J385,0)</f>
        <v>0</v>
      </c>
      <c r="BH385" s="148">
        <f>IF(N385="sníž. přenesená",J385,0)</f>
        <v>0</v>
      </c>
      <c r="BI385" s="148">
        <f>IF(N385="nulová",J385,0)</f>
        <v>0</v>
      </c>
      <c r="BJ385" s="16" t="s">
        <v>80</v>
      </c>
      <c r="BK385" s="148">
        <f>ROUND(I385*H385,2)</f>
        <v>0</v>
      </c>
      <c r="BL385" s="16" t="s">
        <v>148</v>
      </c>
      <c r="BM385" s="147" t="s">
        <v>476</v>
      </c>
    </row>
    <row r="386" spans="2:65" s="1" customFormat="1" ht="29.25">
      <c r="B386" s="31"/>
      <c r="D386" s="149" t="s">
        <v>150</v>
      </c>
      <c r="F386" s="150" t="s">
        <v>477</v>
      </c>
      <c r="I386" s="151"/>
      <c r="L386" s="31"/>
      <c r="M386" s="152"/>
      <c r="T386" s="54"/>
      <c r="AT386" s="16" t="s">
        <v>150</v>
      </c>
      <c r="AU386" s="16" t="s">
        <v>82</v>
      </c>
    </row>
    <row r="387" spans="2:65" s="12" customFormat="1">
      <c r="B387" s="154"/>
      <c r="D387" s="149" t="s">
        <v>154</v>
      </c>
      <c r="F387" s="156" t="s">
        <v>478</v>
      </c>
      <c r="H387" s="157">
        <v>30.06</v>
      </c>
      <c r="I387" s="158"/>
      <c r="L387" s="154"/>
      <c r="M387" s="159"/>
      <c r="T387" s="160"/>
      <c r="AT387" s="155" t="s">
        <v>154</v>
      </c>
      <c r="AU387" s="155" t="s">
        <v>82</v>
      </c>
      <c r="AV387" s="12" t="s">
        <v>82</v>
      </c>
      <c r="AW387" s="12" t="s">
        <v>3</v>
      </c>
      <c r="AX387" s="12" t="s">
        <v>80</v>
      </c>
      <c r="AY387" s="155" t="s">
        <v>141</v>
      </c>
    </row>
    <row r="388" spans="2:65" s="1" customFormat="1" ht="24.2" customHeight="1">
      <c r="B388" s="135"/>
      <c r="C388" s="136" t="s">
        <v>479</v>
      </c>
      <c r="D388" s="136" t="s">
        <v>143</v>
      </c>
      <c r="E388" s="137" t="s">
        <v>480</v>
      </c>
      <c r="F388" s="138" t="s">
        <v>481</v>
      </c>
      <c r="G388" s="139" t="s">
        <v>229</v>
      </c>
      <c r="H388" s="140">
        <v>3.34</v>
      </c>
      <c r="I388" s="141"/>
      <c r="J388" s="142">
        <f>ROUND(I388*H388,2)</f>
        <v>0</v>
      </c>
      <c r="K388" s="138" t="s">
        <v>147</v>
      </c>
      <c r="L388" s="31"/>
      <c r="M388" s="143" t="s">
        <v>1</v>
      </c>
      <c r="N388" s="144" t="s">
        <v>39</v>
      </c>
      <c r="P388" s="145">
        <f>O388*H388</f>
        <v>0</v>
      </c>
      <c r="Q388" s="145">
        <v>0</v>
      </c>
      <c r="R388" s="145">
        <f>Q388*H388</f>
        <v>0</v>
      </c>
      <c r="S388" s="145">
        <v>0</v>
      </c>
      <c r="T388" s="146">
        <f>S388*H388</f>
        <v>0</v>
      </c>
      <c r="AR388" s="147" t="s">
        <v>148</v>
      </c>
      <c r="AT388" s="147" t="s">
        <v>143</v>
      </c>
      <c r="AU388" s="147" t="s">
        <v>82</v>
      </c>
      <c r="AY388" s="16" t="s">
        <v>141</v>
      </c>
      <c r="BE388" s="148">
        <f>IF(N388="základní",J388,0)</f>
        <v>0</v>
      </c>
      <c r="BF388" s="148">
        <f>IF(N388="snížená",J388,0)</f>
        <v>0</v>
      </c>
      <c r="BG388" s="148">
        <f>IF(N388="zákl. přenesená",J388,0)</f>
        <v>0</v>
      </c>
      <c r="BH388" s="148">
        <f>IF(N388="sníž. přenesená",J388,0)</f>
        <v>0</v>
      </c>
      <c r="BI388" s="148">
        <f>IF(N388="nulová",J388,0)</f>
        <v>0</v>
      </c>
      <c r="BJ388" s="16" t="s">
        <v>80</v>
      </c>
      <c r="BK388" s="148">
        <f>ROUND(I388*H388,2)</f>
        <v>0</v>
      </c>
      <c r="BL388" s="16" t="s">
        <v>148</v>
      </c>
      <c r="BM388" s="147" t="s">
        <v>482</v>
      </c>
    </row>
    <row r="389" spans="2:65" s="1" customFormat="1">
      <c r="B389" s="31"/>
      <c r="D389" s="149" t="s">
        <v>150</v>
      </c>
      <c r="F389" s="150" t="s">
        <v>483</v>
      </c>
      <c r="I389" s="151"/>
      <c r="L389" s="31"/>
      <c r="M389" s="152"/>
      <c r="T389" s="54"/>
      <c r="AT389" s="16" t="s">
        <v>150</v>
      </c>
      <c r="AU389" s="16" t="s">
        <v>82</v>
      </c>
    </row>
    <row r="390" spans="2:65" s="1" customFormat="1" ht="37.9" customHeight="1">
      <c r="B390" s="135"/>
      <c r="C390" s="136" t="s">
        <v>484</v>
      </c>
      <c r="D390" s="136" t="s">
        <v>143</v>
      </c>
      <c r="E390" s="137" t="s">
        <v>485</v>
      </c>
      <c r="F390" s="138" t="s">
        <v>486</v>
      </c>
      <c r="G390" s="139" t="s">
        <v>229</v>
      </c>
      <c r="H390" s="140">
        <v>1.84</v>
      </c>
      <c r="I390" s="141"/>
      <c r="J390" s="142">
        <f>ROUND(I390*H390,2)</f>
        <v>0</v>
      </c>
      <c r="K390" s="138" t="s">
        <v>147</v>
      </c>
      <c r="L390" s="31"/>
      <c r="M390" s="143" t="s">
        <v>1</v>
      </c>
      <c r="N390" s="144" t="s">
        <v>39</v>
      </c>
      <c r="P390" s="145">
        <f>O390*H390</f>
        <v>0</v>
      </c>
      <c r="Q390" s="145">
        <v>0</v>
      </c>
      <c r="R390" s="145">
        <f>Q390*H390</f>
        <v>0</v>
      </c>
      <c r="S390" s="145">
        <v>0</v>
      </c>
      <c r="T390" s="146">
        <f>S390*H390</f>
        <v>0</v>
      </c>
      <c r="AR390" s="147" t="s">
        <v>148</v>
      </c>
      <c r="AT390" s="147" t="s">
        <v>143</v>
      </c>
      <c r="AU390" s="147" t="s">
        <v>82</v>
      </c>
      <c r="AY390" s="16" t="s">
        <v>141</v>
      </c>
      <c r="BE390" s="148">
        <f>IF(N390="základní",J390,0)</f>
        <v>0</v>
      </c>
      <c r="BF390" s="148">
        <f>IF(N390="snížená",J390,0)</f>
        <v>0</v>
      </c>
      <c r="BG390" s="148">
        <f>IF(N390="zákl. přenesená",J390,0)</f>
        <v>0</v>
      </c>
      <c r="BH390" s="148">
        <f>IF(N390="sníž. přenesená",J390,0)</f>
        <v>0</v>
      </c>
      <c r="BI390" s="148">
        <f>IF(N390="nulová",J390,0)</f>
        <v>0</v>
      </c>
      <c r="BJ390" s="16" t="s">
        <v>80</v>
      </c>
      <c r="BK390" s="148">
        <f>ROUND(I390*H390,2)</f>
        <v>0</v>
      </c>
      <c r="BL390" s="16" t="s">
        <v>148</v>
      </c>
      <c r="BM390" s="147" t="s">
        <v>487</v>
      </c>
    </row>
    <row r="391" spans="2:65" s="1" customFormat="1" ht="29.25">
      <c r="B391" s="31"/>
      <c r="D391" s="149" t="s">
        <v>150</v>
      </c>
      <c r="F391" s="150" t="s">
        <v>488</v>
      </c>
      <c r="I391" s="151"/>
      <c r="L391" s="31"/>
      <c r="M391" s="152"/>
      <c r="T391" s="54"/>
      <c r="AT391" s="16" t="s">
        <v>150</v>
      </c>
      <c r="AU391" s="16" t="s">
        <v>82</v>
      </c>
    </row>
    <row r="392" spans="2:65" s="12" customFormat="1">
      <c r="B392" s="154"/>
      <c r="D392" s="149" t="s">
        <v>154</v>
      </c>
      <c r="E392" s="155" t="s">
        <v>1</v>
      </c>
      <c r="F392" s="156" t="s">
        <v>471</v>
      </c>
      <c r="H392" s="157">
        <v>1.02</v>
      </c>
      <c r="I392" s="158"/>
      <c r="L392" s="154"/>
      <c r="M392" s="159"/>
      <c r="T392" s="160"/>
      <c r="AT392" s="155" t="s">
        <v>154</v>
      </c>
      <c r="AU392" s="155" t="s">
        <v>82</v>
      </c>
      <c r="AV392" s="12" t="s">
        <v>82</v>
      </c>
      <c r="AW392" s="12" t="s">
        <v>31</v>
      </c>
      <c r="AX392" s="12" t="s">
        <v>74</v>
      </c>
      <c r="AY392" s="155" t="s">
        <v>141</v>
      </c>
    </row>
    <row r="393" spans="2:65" s="12" customFormat="1">
      <c r="B393" s="154"/>
      <c r="D393" s="149" t="s">
        <v>154</v>
      </c>
      <c r="E393" s="155" t="s">
        <v>1</v>
      </c>
      <c r="F393" s="156" t="s">
        <v>472</v>
      </c>
      <c r="H393" s="157">
        <v>0.82</v>
      </c>
      <c r="I393" s="158"/>
      <c r="L393" s="154"/>
      <c r="M393" s="159"/>
      <c r="T393" s="160"/>
      <c r="AT393" s="155" t="s">
        <v>154</v>
      </c>
      <c r="AU393" s="155" t="s">
        <v>82</v>
      </c>
      <c r="AV393" s="12" t="s">
        <v>82</v>
      </c>
      <c r="AW393" s="12" t="s">
        <v>31</v>
      </c>
      <c r="AX393" s="12" t="s">
        <v>74</v>
      </c>
      <c r="AY393" s="155" t="s">
        <v>141</v>
      </c>
    </row>
    <row r="394" spans="2:65" s="14" customFormat="1">
      <c r="B394" s="167"/>
      <c r="D394" s="149" t="s">
        <v>154</v>
      </c>
      <c r="E394" s="168" t="s">
        <v>1</v>
      </c>
      <c r="F394" s="169" t="s">
        <v>213</v>
      </c>
      <c r="H394" s="170">
        <v>1.8399999999999999</v>
      </c>
      <c r="I394" s="171"/>
      <c r="L394" s="167"/>
      <c r="M394" s="172"/>
      <c r="T394" s="173"/>
      <c r="AT394" s="168" t="s">
        <v>154</v>
      </c>
      <c r="AU394" s="168" t="s">
        <v>82</v>
      </c>
      <c r="AV394" s="14" t="s">
        <v>148</v>
      </c>
      <c r="AW394" s="14" t="s">
        <v>31</v>
      </c>
      <c r="AX394" s="14" t="s">
        <v>80</v>
      </c>
      <c r="AY394" s="168" t="s">
        <v>141</v>
      </c>
    </row>
    <row r="395" spans="2:65" s="11" customFormat="1" ht="22.9" customHeight="1">
      <c r="B395" s="123"/>
      <c r="D395" s="124" t="s">
        <v>73</v>
      </c>
      <c r="E395" s="133" t="s">
        <v>489</v>
      </c>
      <c r="F395" s="133" t="s">
        <v>490</v>
      </c>
      <c r="I395" s="126"/>
      <c r="J395" s="134">
        <f>BK395</f>
        <v>0</v>
      </c>
      <c r="L395" s="123"/>
      <c r="M395" s="128"/>
      <c r="P395" s="129">
        <f>SUM(P396:P397)</f>
        <v>0</v>
      </c>
      <c r="R395" s="129">
        <f>SUM(R396:R397)</f>
        <v>0</v>
      </c>
      <c r="T395" s="130">
        <f>SUM(T396:T397)</f>
        <v>0</v>
      </c>
      <c r="AR395" s="124" t="s">
        <v>80</v>
      </c>
      <c r="AT395" s="131" t="s">
        <v>73</v>
      </c>
      <c r="AU395" s="131" t="s">
        <v>80</v>
      </c>
      <c r="AY395" s="124" t="s">
        <v>141</v>
      </c>
      <c r="BK395" s="132">
        <f>SUM(BK396:BK397)</f>
        <v>0</v>
      </c>
    </row>
    <row r="396" spans="2:65" s="1" customFormat="1" ht="24.2" customHeight="1">
      <c r="B396" s="135"/>
      <c r="C396" s="136" t="s">
        <v>491</v>
      </c>
      <c r="D396" s="136" t="s">
        <v>143</v>
      </c>
      <c r="E396" s="137" t="s">
        <v>492</v>
      </c>
      <c r="F396" s="138" t="s">
        <v>493</v>
      </c>
      <c r="G396" s="139" t="s">
        <v>229</v>
      </c>
      <c r="H396" s="140">
        <v>200.35</v>
      </c>
      <c r="I396" s="141"/>
      <c r="J396" s="142">
        <f>ROUND(I396*H396,2)</f>
        <v>0</v>
      </c>
      <c r="K396" s="138" t="s">
        <v>147</v>
      </c>
      <c r="L396" s="31"/>
      <c r="M396" s="143" t="s">
        <v>1</v>
      </c>
      <c r="N396" s="144" t="s">
        <v>39</v>
      </c>
      <c r="P396" s="145">
        <f>O396*H396</f>
        <v>0</v>
      </c>
      <c r="Q396" s="145">
        <v>0</v>
      </c>
      <c r="R396" s="145">
        <f>Q396*H396</f>
        <v>0</v>
      </c>
      <c r="S396" s="145">
        <v>0</v>
      </c>
      <c r="T396" s="146">
        <f>S396*H396</f>
        <v>0</v>
      </c>
      <c r="AR396" s="147" t="s">
        <v>148</v>
      </c>
      <c r="AT396" s="147" t="s">
        <v>143</v>
      </c>
      <c r="AU396" s="147" t="s">
        <v>82</v>
      </c>
      <c r="AY396" s="16" t="s">
        <v>141</v>
      </c>
      <c r="BE396" s="148">
        <f>IF(N396="základní",J396,0)</f>
        <v>0</v>
      </c>
      <c r="BF396" s="148">
        <f>IF(N396="snížená",J396,0)</f>
        <v>0</v>
      </c>
      <c r="BG396" s="148">
        <f>IF(N396="zákl. přenesená",J396,0)</f>
        <v>0</v>
      </c>
      <c r="BH396" s="148">
        <f>IF(N396="sníž. přenesená",J396,0)</f>
        <v>0</v>
      </c>
      <c r="BI396" s="148">
        <f>IF(N396="nulová",J396,0)</f>
        <v>0</v>
      </c>
      <c r="BJ396" s="16" t="s">
        <v>80</v>
      </c>
      <c r="BK396" s="148">
        <f>ROUND(I396*H396,2)</f>
        <v>0</v>
      </c>
      <c r="BL396" s="16" t="s">
        <v>148</v>
      </c>
      <c r="BM396" s="147" t="s">
        <v>494</v>
      </c>
    </row>
    <row r="397" spans="2:65" s="1" customFormat="1" ht="39">
      <c r="B397" s="31"/>
      <c r="D397" s="149" t="s">
        <v>150</v>
      </c>
      <c r="F397" s="150" t="s">
        <v>495</v>
      </c>
      <c r="I397" s="151"/>
      <c r="L397" s="31"/>
      <c r="M397" s="152"/>
      <c r="T397" s="54"/>
      <c r="AT397" s="16" t="s">
        <v>150</v>
      </c>
      <c r="AU397" s="16" t="s">
        <v>82</v>
      </c>
    </row>
    <row r="398" spans="2:65" s="11" customFormat="1" ht="25.9" customHeight="1">
      <c r="B398" s="123"/>
      <c r="D398" s="124" t="s">
        <v>73</v>
      </c>
      <c r="E398" s="125" t="s">
        <v>496</v>
      </c>
      <c r="F398" s="125" t="s">
        <v>497</v>
      </c>
      <c r="I398" s="126"/>
      <c r="J398" s="127">
        <f>BK398</f>
        <v>0</v>
      </c>
      <c r="L398" s="123"/>
      <c r="M398" s="128"/>
      <c r="P398" s="129">
        <f>P399</f>
        <v>0</v>
      </c>
      <c r="R398" s="129">
        <f>R399</f>
        <v>0</v>
      </c>
      <c r="T398" s="130">
        <f>T399</f>
        <v>0</v>
      </c>
      <c r="AR398" s="124" t="s">
        <v>82</v>
      </c>
      <c r="AT398" s="131" t="s">
        <v>73</v>
      </c>
      <c r="AU398" s="131" t="s">
        <v>74</v>
      </c>
      <c r="AY398" s="124" t="s">
        <v>141</v>
      </c>
      <c r="BK398" s="132">
        <f>BK399</f>
        <v>0</v>
      </c>
    </row>
    <row r="399" spans="2:65" s="11" customFormat="1" ht="22.9" customHeight="1">
      <c r="B399" s="123"/>
      <c r="D399" s="124" t="s">
        <v>73</v>
      </c>
      <c r="E399" s="133" t="s">
        <v>498</v>
      </c>
      <c r="F399" s="133" t="s">
        <v>499</v>
      </c>
      <c r="I399" s="126"/>
      <c r="J399" s="134">
        <f>BK399</f>
        <v>0</v>
      </c>
      <c r="L399" s="123"/>
      <c r="M399" s="128"/>
      <c r="P399" s="129">
        <f>SUM(P400:P421)</f>
        <v>0</v>
      </c>
      <c r="R399" s="129">
        <f>SUM(R400:R421)</f>
        <v>0</v>
      </c>
      <c r="T399" s="130">
        <f>SUM(T400:T421)</f>
        <v>0</v>
      </c>
      <c r="AR399" s="124" t="s">
        <v>82</v>
      </c>
      <c r="AT399" s="131" t="s">
        <v>73</v>
      </c>
      <c r="AU399" s="131" t="s">
        <v>80</v>
      </c>
      <c r="AY399" s="124" t="s">
        <v>141</v>
      </c>
      <c r="BK399" s="132">
        <f>SUM(BK400:BK421)</f>
        <v>0</v>
      </c>
    </row>
    <row r="400" spans="2:65" s="1" customFormat="1" ht="33" customHeight="1">
      <c r="B400" s="135"/>
      <c r="C400" s="136" t="s">
        <v>500</v>
      </c>
      <c r="D400" s="136" t="s">
        <v>143</v>
      </c>
      <c r="E400" s="137" t="s">
        <v>501</v>
      </c>
      <c r="F400" s="138" t="s">
        <v>502</v>
      </c>
      <c r="G400" s="139" t="s">
        <v>181</v>
      </c>
      <c r="H400" s="140">
        <v>254</v>
      </c>
      <c r="I400" s="141"/>
      <c r="J400" s="142">
        <f>ROUND(I400*H400,2)</f>
        <v>0</v>
      </c>
      <c r="K400" s="138" t="s">
        <v>1</v>
      </c>
      <c r="L400" s="31"/>
      <c r="M400" s="143" t="s">
        <v>1</v>
      </c>
      <c r="N400" s="144" t="s">
        <v>39</v>
      </c>
      <c r="P400" s="145">
        <f>O400*H400</f>
        <v>0</v>
      </c>
      <c r="Q400" s="145">
        <v>0</v>
      </c>
      <c r="R400" s="145">
        <f>Q400*H400</f>
        <v>0</v>
      </c>
      <c r="S400" s="145">
        <v>0</v>
      </c>
      <c r="T400" s="146">
        <f>S400*H400</f>
        <v>0</v>
      </c>
      <c r="AR400" s="147" t="s">
        <v>244</v>
      </c>
      <c r="AT400" s="147" t="s">
        <v>143</v>
      </c>
      <c r="AU400" s="147" t="s">
        <v>82</v>
      </c>
      <c r="AY400" s="16" t="s">
        <v>141</v>
      </c>
      <c r="BE400" s="148">
        <f>IF(N400="základní",J400,0)</f>
        <v>0</v>
      </c>
      <c r="BF400" s="148">
        <f>IF(N400="snížená",J400,0)</f>
        <v>0</v>
      </c>
      <c r="BG400" s="148">
        <f>IF(N400="zákl. přenesená",J400,0)</f>
        <v>0</v>
      </c>
      <c r="BH400" s="148">
        <f>IF(N400="sníž. přenesená",J400,0)</f>
        <v>0</v>
      </c>
      <c r="BI400" s="148">
        <f>IF(N400="nulová",J400,0)</f>
        <v>0</v>
      </c>
      <c r="BJ400" s="16" t="s">
        <v>80</v>
      </c>
      <c r="BK400" s="148">
        <f>ROUND(I400*H400,2)</f>
        <v>0</v>
      </c>
      <c r="BL400" s="16" t="s">
        <v>244</v>
      </c>
      <c r="BM400" s="147" t="s">
        <v>503</v>
      </c>
    </row>
    <row r="401" spans="2:65" s="1" customFormat="1" ht="19.5">
      <c r="B401" s="31"/>
      <c r="D401" s="149" t="s">
        <v>150</v>
      </c>
      <c r="F401" s="150" t="s">
        <v>502</v>
      </c>
      <c r="I401" s="151"/>
      <c r="L401" s="31"/>
      <c r="M401" s="152"/>
      <c r="T401" s="54"/>
      <c r="AT401" s="16" t="s">
        <v>150</v>
      </c>
      <c r="AU401" s="16" t="s">
        <v>82</v>
      </c>
    </row>
    <row r="402" spans="2:65" s="1" customFormat="1" ht="19.5">
      <c r="B402" s="31"/>
      <c r="D402" s="149" t="s">
        <v>152</v>
      </c>
      <c r="F402" s="153" t="s">
        <v>153</v>
      </c>
      <c r="I402" s="151"/>
      <c r="L402" s="31"/>
      <c r="M402" s="152"/>
      <c r="T402" s="54"/>
      <c r="AT402" s="16" t="s">
        <v>152</v>
      </c>
      <c r="AU402" s="16" t="s">
        <v>82</v>
      </c>
    </row>
    <row r="403" spans="2:65" s="13" customFormat="1">
      <c r="B403" s="161"/>
      <c r="D403" s="149" t="s">
        <v>154</v>
      </c>
      <c r="E403" s="162" t="s">
        <v>1</v>
      </c>
      <c r="F403" s="163" t="s">
        <v>504</v>
      </c>
      <c r="H403" s="162" t="s">
        <v>1</v>
      </c>
      <c r="I403" s="164"/>
      <c r="L403" s="161"/>
      <c r="M403" s="165"/>
      <c r="T403" s="166"/>
      <c r="AT403" s="162" t="s">
        <v>154</v>
      </c>
      <c r="AU403" s="162" t="s">
        <v>82</v>
      </c>
      <c r="AV403" s="13" t="s">
        <v>80</v>
      </c>
      <c r="AW403" s="13" t="s">
        <v>31</v>
      </c>
      <c r="AX403" s="13" t="s">
        <v>74</v>
      </c>
      <c r="AY403" s="162" t="s">
        <v>141</v>
      </c>
    </row>
    <row r="404" spans="2:65" s="12" customFormat="1">
      <c r="B404" s="154"/>
      <c r="D404" s="149" t="s">
        <v>154</v>
      </c>
      <c r="E404" s="155" t="s">
        <v>1</v>
      </c>
      <c r="F404" s="156" t="s">
        <v>505</v>
      </c>
      <c r="H404" s="157">
        <v>254</v>
      </c>
      <c r="I404" s="158"/>
      <c r="L404" s="154"/>
      <c r="M404" s="159"/>
      <c r="T404" s="160"/>
      <c r="AT404" s="155" t="s">
        <v>154</v>
      </c>
      <c r="AU404" s="155" t="s">
        <v>82</v>
      </c>
      <c r="AV404" s="12" t="s">
        <v>82</v>
      </c>
      <c r="AW404" s="12" t="s">
        <v>31</v>
      </c>
      <c r="AX404" s="12" t="s">
        <v>80</v>
      </c>
      <c r="AY404" s="155" t="s">
        <v>141</v>
      </c>
    </row>
    <row r="405" spans="2:65" s="1" customFormat="1" ht="21.75" customHeight="1">
      <c r="B405" s="135"/>
      <c r="C405" s="136" t="s">
        <v>506</v>
      </c>
      <c r="D405" s="136" t="s">
        <v>143</v>
      </c>
      <c r="E405" s="137" t="s">
        <v>507</v>
      </c>
      <c r="F405" s="138" t="s">
        <v>508</v>
      </c>
      <c r="G405" s="139" t="s">
        <v>157</v>
      </c>
      <c r="H405" s="140">
        <v>15.9</v>
      </c>
      <c r="I405" s="141"/>
      <c r="J405" s="142">
        <f>ROUND(I405*H405,2)</f>
        <v>0</v>
      </c>
      <c r="K405" s="138" t="s">
        <v>1</v>
      </c>
      <c r="L405" s="31"/>
      <c r="M405" s="143" t="s">
        <v>1</v>
      </c>
      <c r="N405" s="144" t="s">
        <v>39</v>
      </c>
      <c r="P405" s="145">
        <f>O405*H405</f>
        <v>0</v>
      </c>
      <c r="Q405" s="145">
        <v>0</v>
      </c>
      <c r="R405" s="145">
        <f>Q405*H405</f>
        <v>0</v>
      </c>
      <c r="S405" s="145">
        <v>0</v>
      </c>
      <c r="T405" s="146">
        <f>S405*H405</f>
        <v>0</v>
      </c>
      <c r="AR405" s="147" t="s">
        <v>244</v>
      </c>
      <c r="AT405" s="147" t="s">
        <v>143</v>
      </c>
      <c r="AU405" s="147" t="s">
        <v>82</v>
      </c>
      <c r="AY405" s="16" t="s">
        <v>141</v>
      </c>
      <c r="BE405" s="148">
        <f>IF(N405="základní",J405,0)</f>
        <v>0</v>
      </c>
      <c r="BF405" s="148">
        <f>IF(N405="snížená",J405,0)</f>
        <v>0</v>
      </c>
      <c r="BG405" s="148">
        <f>IF(N405="zákl. přenesená",J405,0)</f>
        <v>0</v>
      </c>
      <c r="BH405" s="148">
        <f>IF(N405="sníž. přenesená",J405,0)</f>
        <v>0</v>
      </c>
      <c r="BI405" s="148">
        <f>IF(N405="nulová",J405,0)</f>
        <v>0</v>
      </c>
      <c r="BJ405" s="16" t="s">
        <v>80</v>
      </c>
      <c r="BK405" s="148">
        <f>ROUND(I405*H405,2)</f>
        <v>0</v>
      </c>
      <c r="BL405" s="16" t="s">
        <v>244</v>
      </c>
      <c r="BM405" s="147" t="s">
        <v>509</v>
      </c>
    </row>
    <row r="406" spans="2:65" s="1" customFormat="1">
      <c r="B406" s="31"/>
      <c r="D406" s="149" t="s">
        <v>150</v>
      </c>
      <c r="F406" s="150" t="s">
        <v>508</v>
      </c>
      <c r="I406" s="151"/>
      <c r="L406" s="31"/>
      <c r="M406" s="152"/>
      <c r="T406" s="54"/>
      <c r="AT406" s="16" t="s">
        <v>150</v>
      </c>
      <c r="AU406" s="16" t="s">
        <v>82</v>
      </c>
    </row>
    <row r="407" spans="2:65" s="1" customFormat="1" ht="19.5">
      <c r="B407" s="31"/>
      <c r="D407" s="149" t="s">
        <v>152</v>
      </c>
      <c r="F407" s="153" t="s">
        <v>153</v>
      </c>
      <c r="I407" s="151"/>
      <c r="L407" s="31"/>
      <c r="M407" s="152"/>
      <c r="T407" s="54"/>
      <c r="AT407" s="16" t="s">
        <v>152</v>
      </c>
      <c r="AU407" s="16" t="s">
        <v>82</v>
      </c>
    </row>
    <row r="408" spans="2:65" s="12" customFormat="1">
      <c r="B408" s="154"/>
      <c r="D408" s="149" t="s">
        <v>154</v>
      </c>
      <c r="E408" s="155" t="s">
        <v>1</v>
      </c>
      <c r="F408" s="156" t="s">
        <v>510</v>
      </c>
      <c r="H408" s="157">
        <v>15.9</v>
      </c>
      <c r="I408" s="158"/>
      <c r="L408" s="154"/>
      <c r="M408" s="159"/>
      <c r="T408" s="160"/>
      <c r="AT408" s="155" t="s">
        <v>154</v>
      </c>
      <c r="AU408" s="155" t="s">
        <v>82</v>
      </c>
      <c r="AV408" s="12" t="s">
        <v>82</v>
      </c>
      <c r="AW408" s="12" t="s">
        <v>31</v>
      </c>
      <c r="AX408" s="12" t="s">
        <v>80</v>
      </c>
      <c r="AY408" s="155" t="s">
        <v>141</v>
      </c>
    </row>
    <row r="409" spans="2:65" s="1" customFormat="1" ht="37.9" customHeight="1">
      <c r="B409" s="135"/>
      <c r="C409" s="136" t="s">
        <v>511</v>
      </c>
      <c r="D409" s="136" t="s">
        <v>143</v>
      </c>
      <c r="E409" s="137" t="s">
        <v>512</v>
      </c>
      <c r="F409" s="138" t="s">
        <v>513</v>
      </c>
      <c r="G409" s="139" t="s">
        <v>181</v>
      </c>
      <c r="H409" s="140">
        <v>989</v>
      </c>
      <c r="I409" s="141"/>
      <c r="J409" s="142">
        <f>ROUND(I409*H409,2)</f>
        <v>0</v>
      </c>
      <c r="K409" s="138" t="s">
        <v>1</v>
      </c>
      <c r="L409" s="31"/>
      <c r="M409" s="143" t="s">
        <v>1</v>
      </c>
      <c r="N409" s="144" t="s">
        <v>39</v>
      </c>
      <c r="P409" s="145">
        <f>O409*H409</f>
        <v>0</v>
      </c>
      <c r="Q409" s="145">
        <v>0</v>
      </c>
      <c r="R409" s="145">
        <f>Q409*H409</f>
        <v>0</v>
      </c>
      <c r="S409" s="145">
        <v>0</v>
      </c>
      <c r="T409" s="146">
        <f>S409*H409</f>
        <v>0</v>
      </c>
      <c r="AR409" s="147" t="s">
        <v>244</v>
      </c>
      <c r="AT409" s="147" t="s">
        <v>143</v>
      </c>
      <c r="AU409" s="147" t="s">
        <v>82</v>
      </c>
      <c r="AY409" s="16" t="s">
        <v>141</v>
      </c>
      <c r="BE409" s="148">
        <f>IF(N409="základní",J409,0)</f>
        <v>0</v>
      </c>
      <c r="BF409" s="148">
        <f>IF(N409="snížená",J409,0)</f>
        <v>0</v>
      </c>
      <c r="BG409" s="148">
        <f>IF(N409="zákl. přenesená",J409,0)</f>
        <v>0</v>
      </c>
      <c r="BH409" s="148">
        <f>IF(N409="sníž. přenesená",J409,0)</f>
        <v>0</v>
      </c>
      <c r="BI409" s="148">
        <f>IF(N409="nulová",J409,0)</f>
        <v>0</v>
      </c>
      <c r="BJ409" s="16" t="s">
        <v>80</v>
      </c>
      <c r="BK409" s="148">
        <f>ROUND(I409*H409,2)</f>
        <v>0</v>
      </c>
      <c r="BL409" s="16" t="s">
        <v>244</v>
      </c>
      <c r="BM409" s="147" t="s">
        <v>514</v>
      </c>
    </row>
    <row r="410" spans="2:65" s="1" customFormat="1" ht="19.5">
      <c r="B410" s="31"/>
      <c r="D410" s="149" t="s">
        <v>150</v>
      </c>
      <c r="F410" s="150" t="s">
        <v>513</v>
      </c>
      <c r="I410" s="151"/>
      <c r="L410" s="31"/>
      <c r="M410" s="152"/>
      <c r="T410" s="54"/>
      <c r="AT410" s="16" t="s">
        <v>150</v>
      </c>
      <c r="AU410" s="16" t="s">
        <v>82</v>
      </c>
    </row>
    <row r="411" spans="2:65" s="1" customFormat="1" ht="19.5">
      <c r="B411" s="31"/>
      <c r="D411" s="149" t="s">
        <v>152</v>
      </c>
      <c r="F411" s="153" t="s">
        <v>153</v>
      </c>
      <c r="I411" s="151"/>
      <c r="L411" s="31"/>
      <c r="M411" s="152"/>
      <c r="T411" s="54"/>
      <c r="AT411" s="16" t="s">
        <v>152</v>
      </c>
      <c r="AU411" s="16" t="s">
        <v>82</v>
      </c>
    </row>
    <row r="412" spans="2:65" s="12" customFormat="1">
      <c r="B412" s="154"/>
      <c r="D412" s="149" t="s">
        <v>154</v>
      </c>
      <c r="E412" s="155" t="s">
        <v>1</v>
      </c>
      <c r="F412" s="156" t="s">
        <v>515</v>
      </c>
      <c r="H412" s="157">
        <v>989</v>
      </c>
      <c r="I412" s="158"/>
      <c r="L412" s="154"/>
      <c r="M412" s="159"/>
      <c r="T412" s="160"/>
      <c r="AT412" s="155" t="s">
        <v>154</v>
      </c>
      <c r="AU412" s="155" t="s">
        <v>82</v>
      </c>
      <c r="AV412" s="12" t="s">
        <v>82</v>
      </c>
      <c r="AW412" s="12" t="s">
        <v>31</v>
      </c>
      <c r="AX412" s="12" t="s">
        <v>80</v>
      </c>
      <c r="AY412" s="155" t="s">
        <v>141</v>
      </c>
    </row>
    <row r="413" spans="2:65" s="1" customFormat="1" ht="37.9" customHeight="1">
      <c r="B413" s="135"/>
      <c r="C413" s="136" t="s">
        <v>516</v>
      </c>
      <c r="D413" s="136" t="s">
        <v>143</v>
      </c>
      <c r="E413" s="137" t="s">
        <v>517</v>
      </c>
      <c r="F413" s="138" t="s">
        <v>518</v>
      </c>
      <c r="G413" s="139" t="s">
        <v>181</v>
      </c>
      <c r="H413" s="140">
        <v>29.4</v>
      </c>
      <c r="I413" s="141"/>
      <c r="J413" s="142">
        <f>ROUND(I413*H413,2)</f>
        <v>0</v>
      </c>
      <c r="K413" s="138" t="s">
        <v>1</v>
      </c>
      <c r="L413" s="31"/>
      <c r="M413" s="143" t="s">
        <v>1</v>
      </c>
      <c r="N413" s="144" t="s">
        <v>39</v>
      </c>
      <c r="P413" s="145">
        <f>O413*H413</f>
        <v>0</v>
      </c>
      <c r="Q413" s="145">
        <v>0</v>
      </c>
      <c r="R413" s="145">
        <f>Q413*H413</f>
        <v>0</v>
      </c>
      <c r="S413" s="145">
        <v>0</v>
      </c>
      <c r="T413" s="146">
        <f>S413*H413</f>
        <v>0</v>
      </c>
      <c r="AR413" s="147" t="s">
        <v>244</v>
      </c>
      <c r="AT413" s="147" t="s">
        <v>143</v>
      </c>
      <c r="AU413" s="147" t="s">
        <v>82</v>
      </c>
      <c r="AY413" s="16" t="s">
        <v>141</v>
      </c>
      <c r="BE413" s="148">
        <f>IF(N413="základní",J413,0)</f>
        <v>0</v>
      </c>
      <c r="BF413" s="148">
        <f>IF(N413="snížená",J413,0)</f>
        <v>0</v>
      </c>
      <c r="BG413" s="148">
        <f>IF(N413="zákl. přenesená",J413,0)</f>
        <v>0</v>
      </c>
      <c r="BH413" s="148">
        <f>IF(N413="sníž. přenesená",J413,0)</f>
        <v>0</v>
      </c>
      <c r="BI413" s="148">
        <f>IF(N413="nulová",J413,0)</f>
        <v>0</v>
      </c>
      <c r="BJ413" s="16" t="s">
        <v>80</v>
      </c>
      <c r="BK413" s="148">
        <f>ROUND(I413*H413,2)</f>
        <v>0</v>
      </c>
      <c r="BL413" s="16" t="s">
        <v>244</v>
      </c>
      <c r="BM413" s="147" t="s">
        <v>519</v>
      </c>
    </row>
    <row r="414" spans="2:65" s="1" customFormat="1" ht="19.5">
      <c r="B414" s="31"/>
      <c r="D414" s="149" t="s">
        <v>150</v>
      </c>
      <c r="F414" s="150" t="s">
        <v>518</v>
      </c>
      <c r="I414" s="151"/>
      <c r="L414" s="31"/>
      <c r="M414" s="152"/>
      <c r="T414" s="54"/>
      <c r="AT414" s="16" t="s">
        <v>150</v>
      </c>
      <c r="AU414" s="16" t="s">
        <v>82</v>
      </c>
    </row>
    <row r="415" spans="2:65" s="1" customFormat="1" ht="19.5">
      <c r="B415" s="31"/>
      <c r="D415" s="149" t="s">
        <v>152</v>
      </c>
      <c r="F415" s="153" t="s">
        <v>153</v>
      </c>
      <c r="I415" s="151"/>
      <c r="L415" s="31"/>
      <c r="M415" s="152"/>
      <c r="T415" s="54"/>
      <c r="AT415" s="16" t="s">
        <v>152</v>
      </c>
      <c r="AU415" s="16" t="s">
        <v>82</v>
      </c>
    </row>
    <row r="416" spans="2:65" s="13" customFormat="1">
      <c r="B416" s="161"/>
      <c r="D416" s="149" t="s">
        <v>154</v>
      </c>
      <c r="E416" s="162" t="s">
        <v>1</v>
      </c>
      <c r="F416" s="163" t="s">
        <v>520</v>
      </c>
      <c r="H416" s="162" t="s">
        <v>1</v>
      </c>
      <c r="I416" s="164"/>
      <c r="L416" s="161"/>
      <c r="M416" s="165"/>
      <c r="T416" s="166"/>
      <c r="AT416" s="162" t="s">
        <v>154</v>
      </c>
      <c r="AU416" s="162" t="s">
        <v>82</v>
      </c>
      <c r="AV416" s="13" t="s">
        <v>80</v>
      </c>
      <c r="AW416" s="13" t="s">
        <v>31</v>
      </c>
      <c r="AX416" s="13" t="s">
        <v>74</v>
      </c>
      <c r="AY416" s="162" t="s">
        <v>141</v>
      </c>
    </row>
    <row r="417" spans="2:65" s="12" customFormat="1">
      <c r="B417" s="154"/>
      <c r="D417" s="149" t="s">
        <v>154</v>
      </c>
      <c r="E417" s="155" t="s">
        <v>1</v>
      </c>
      <c r="F417" s="156" t="s">
        <v>521</v>
      </c>
      <c r="H417" s="157">
        <v>29.4</v>
      </c>
      <c r="I417" s="158"/>
      <c r="L417" s="154"/>
      <c r="M417" s="159"/>
      <c r="T417" s="160"/>
      <c r="AT417" s="155" t="s">
        <v>154</v>
      </c>
      <c r="AU417" s="155" t="s">
        <v>82</v>
      </c>
      <c r="AV417" s="12" t="s">
        <v>82</v>
      </c>
      <c r="AW417" s="12" t="s">
        <v>31</v>
      </c>
      <c r="AX417" s="12" t="s">
        <v>80</v>
      </c>
      <c r="AY417" s="155" t="s">
        <v>141</v>
      </c>
    </row>
    <row r="418" spans="2:65" s="1" customFormat="1" ht="24.2" customHeight="1">
      <c r="B418" s="135"/>
      <c r="C418" s="136" t="s">
        <v>522</v>
      </c>
      <c r="D418" s="136" t="s">
        <v>143</v>
      </c>
      <c r="E418" s="137" t="s">
        <v>523</v>
      </c>
      <c r="F418" s="138" t="s">
        <v>524</v>
      </c>
      <c r="G418" s="139" t="s">
        <v>157</v>
      </c>
      <c r="H418" s="140">
        <v>2.6</v>
      </c>
      <c r="I418" s="141"/>
      <c r="J418" s="142">
        <f>ROUND(I418*H418,2)</f>
        <v>0</v>
      </c>
      <c r="K418" s="138" t="s">
        <v>1</v>
      </c>
      <c r="L418" s="31"/>
      <c r="M418" s="143" t="s">
        <v>1</v>
      </c>
      <c r="N418" s="144" t="s">
        <v>39</v>
      </c>
      <c r="P418" s="145">
        <f>O418*H418</f>
        <v>0</v>
      </c>
      <c r="Q418" s="145">
        <v>0</v>
      </c>
      <c r="R418" s="145">
        <f>Q418*H418</f>
        <v>0</v>
      </c>
      <c r="S418" s="145">
        <v>0</v>
      </c>
      <c r="T418" s="146">
        <f>S418*H418</f>
        <v>0</v>
      </c>
      <c r="AR418" s="147" t="s">
        <v>244</v>
      </c>
      <c r="AT418" s="147" t="s">
        <v>143</v>
      </c>
      <c r="AU418" s="147" t="s">
        <v>82</v>
      </c>
      <c r="AY418" s="16" t="s">
        <v>141</v>
      </c>
      <c r="BE418" s="148">
        <f>IF(N418="základní",J418,0)</f>
        <v>0</v>
      </c>
      <c r="BF418" s="148">
        <f>IF(N418="snížená",J418,0)</f>
        <v>0</v>
      </c>
      <c r="BG418" s="148">
        <f>IF(N418="zákl. přenesená",J418,0)</f>
        <v>0</v>
      </c>
      <c r="BH418" s="148">
        <f>IF(N418="sníž. přenesená",J418,0)</f>
        <v>0</v>
      </c>
      <c r="BI418" s="148">
        <f>IF(N418="nulová",J418,0)</f>
        <v>0</v>
      </c>
      <c r="BJ418" s="16" t="s">
        <v>80</v>
      </c>
      <c r="BK418" s="148">
        <f>ROUND(I418*H418,2)</f>
        <v>0</v>
      </c>
      <c r="BL418" s="16" t="s">
        <v>244</v>
      </c>
      <c r="BM418" s="147" t="s">
        <v>525</v>
      </c>
    </row>
    <row r="419" spans="2:65" s="1" customFormat="1">
      <c r="B419" s="31"/>
      <c r="D419" s="149" t="s">
        <v>150</v>
      </c>
      <c r="F419" s="150" t="s">
        <v>524</v>
      </c>
      <c r="I419" s="151"/>
      <c r="L419" s="31"/>
      <c r="M419" s="152"/>
      <c r="T419" s="54"/>
      <c r="AT419" s="16" t="s">
        <v>150</v>
      </c>
      <c r="AU419" s="16" t="s">
        <v>82</v>
      </c>
    </row>
    <row r="420" spans="2:65" s="1" customFormat="1" ht="19.5">
      <c r="B420" s="31"/>
      <c r="D420" s="149" t="s">
        <v>152</v>
      </c>
      <c r="F420" s="153" t="s">
        <v>153</v>
      </c>
      <c r="I420" s="151"/>
      <c r="L420" s="31"/>
      <c r="M420" s="152"/>
      <c r="T420" s="54"/>
      <c r="AT420" s="16" t="s">
        <v>152</v>
      </c>
      <c r="AU420" s="16" t="s">
        <v>82</v>
      </c>
    </row>
    <row r="421" spans="2:65" s="12" customFormat="1">
      <c r="B421" s="154"/>
      <c r="D421" s="149" t="s">
        <v>154</v>
      </c>
      <c r="E421" s="155" t="s">
        <v>1</v>
      </c>
      <c r="F421" s="156" t="s">
        <v>526</v>
      </c>
      <c r="H421" s="157">
        <v>2.6</v>
      </c>
      <c r="I421" s="158"/>
      <c r="L421" s="154"/>
      <c r="M421" s="159"/>
      <c r="T421" s="160"/>
      <c r="AT421" s="155" t="s">
        <v>154</v>
      </c>
      <c r="AU421" s="155" t="s">
        <v>82</v>
      </c>
      <c r="AV421" s="12" t="s">
        <v>82</v>
      </c>
      <c r="AW421" s="12" t="s">
        <v>31</v>
      </c>
      <c r="AX421" s="12" t="s">
        <v>80</v>
      </c>
      <c r="AY421" s="155" t="s">
        <v>141</v>
      </c>
    </row>
    <row r="422" spans="2:65" s="11" customFormat="1" ht="25.9" customHeight="1">
      <c r="B422" s="123"/>
      <c r="D422" s="124" t="s">
        <v>73</v>
      </c>
      <c r="E422" s="125" t="s">
        <v>226</v>
      </c>
      <c r="F422" s="125" t="s">
        <v>527</v>
      </c>
      <c r="I422" s="126"/>
      <c r="J422" s="127">
        <f>BK422</f>
        <v>0</v>
      </c>
      <c r="L422" s="123"/>
      <c r="M422" s="128"/>
      <c r="P422" s="129">
        <f>P423</f>
        <v>0</v>
      </c>
      <c r="R422" s="129">
        <f>R423</f>
        <v>0.03</v>
      </c>
      <c r="T422" s="130">
        <f>T423</f>
        <v>0</v>
      </c>
      <c r="AR422" s="124" t="s">
        <v>160</v>
      </c>
      <c r="AT422" s="131" t="s">
        <v>73</v>
      </c>
      <c r="AU422" s="131" t="s">
        <v>74</v>
      </c>
      <c r="AY422" s="124" t="s">
        <v>141</v>
      </c>
      <c r="BK422" s="132">
        <f>BK423</f>
        <v>0</v>
      </c>
    </row>
    <row r="423" spans="2:65" s="11" customFormat="1" ht="22.9" customHeight="1">
      <c r="B423" s="123"/>
      <c r="D423" s="124" t="s">
        <v>73</v>
      </c>
      <c r="E423" s="133" t="s">
        <v>528</v>
      </c>
      <c r="F423" s="133" t="s">
        <v>529</v>
      </c>
      <c r="I423" s="126"/>
      <c r="J423" s="134">
        <f>BK423</f>
        <v>0</v>
      </c>
      <c r="L423" s="123"/>
      <c r="M423" s="128"/>
      <c r="P423" s="129">
        <f>SUM(P424:P429)</f>
        <v>0</v>
      </c>
      <c r="R423" s="129">
        <f>SUM(R424:R429)</f>
        <v>0.03</v>
      </c>
      <c r="T423" s="130">
        <f>SUM(T424:T429)</f>
        <v>0</v>
      </c>
      <c r="AR423" s="124" t="s">
        <v>160</v>
      </c>
      <c r="AT423" s="131" t="s">
        <v>73</v>
      </c>
      <c r="AU423" s="131" t="s">
        <v>80</v>
      </c>
      <c r="AY423" s="124" t="s">
        <v>141</v>
      </c>
      <c r="BK423" s="132">
        <f>SUM(BK424:BK429)</f>
        <v>0</v>
      </c>
    </row>
    <row r="424" spans="2:65" s="1" customFormat="1" ht="37.9" customHeight="1">
      <c r="B424" s="135"/>
      <c r="C424" s="136" t="s">
        <v>530</v>
      </c>
      <c r="D424" s="136" t="s">
        <v>143</v>
      </c>
      <c r="E424" s="137" t="s">
        <v>531</v>
      </c>
      <c r="F424" s="138" t="s">
        <v>532</v>
      </c>
      <c r="G424" s="139" t="s">
        <v>157</v>
      </c>
      <c r="H424" s="140">
        <v>30</v>
      </c>
      <c r="I424" s="141"/>
      <c r="J424" s="142">
        <f>ROUND(I424*H424,2)</f>
        <v>0</v>
      </c>
      <c r="K424" s="138" t="s">
        <v>147</v>
      </c>
      <c r="L424" s="31"/>
      <c r="M424" s="143" t="s">
        <v>1</v>
      </c>
      <c r="N424" s="144" t="s">
        <v>39</v>
      </c>
      <c r="P424" s="145">
        <f>O424*H424</f>
        <v>0</v>
      </c>
      <c r="Q424" s="145">
        <v>0</v>
      </c>
      <c r="R424" s="145">
        <f>Q424*H424</f>
        <v>0</v>
      </c>
      <c r="S424" s="145">
        <v>0</v>
      </c>
      <c r="T424" s="146">
        <f>S424*H424</f>
        <v>0</v>
      </c>
      <c r="AR424" s="147" t="s">
        <v>533</v>
      </c>
      <c r="AT424" s="147" t="s">
        <v>143</v>
      </c>
      <c r="AU424" s="147" t="s">
        <v>82</v>
      </c>
      <c r="AY424" s="16" t="s">
        <v>141</v>
      </c>
      <c r="BE424" s="148">
        <f>IF(N424="základní",J424,0)</f>
        <v>0</v>
      </c>
      <c r="BF424" s="148">
        <f>IF(N424="snížená",J424,0)</f>
        <v>0</v>
      </c>
      <c r="BG424" s="148">
        <f>IF(N424="zákl. přenesená",J424,0)</f>
        <v>0</v>
      </c>
      <c r="BH424" s="148">
        <f>IF(N424="sníž. přenesená",J424,0)</f>
        <v>0</v>
      </c>
      <c r="BI424" s="148">
        <f>IF(N424="nulová",J424,0)</f>
        <v>0</v>
      </c>
      <c r="BJ424" s="16" t="s">
        <v>80</v>
      </c>
      <c r="BK424" s="148">
        <f>ROUND(I424*H424,2)</f>
        <v>0</v>
      </c>
      <c r="BL424" s="16" t="s">
        <v>533</v>
      </c>
      <c r="BM424" s="147" t="s">
        <v>534</v>
      </c>
    </row>
    <row r="425" spans="2:65" s="1" customFormat="1" ht="29.25">
      <c r="B425" s="31"/>
      <c r="D425" s="149" t="s">
        <v>150</v>
      </c>
      <c r="F425" s="150" t="s">
        <v>535</v>
      </c>
      <c r="I425" s="151"/>
      <c r="L425" s="31"/>
      <c r="M425" s="152"/>
      <c r="T425" s="54"/>
      <c r="AT425" s="16" t="s">
        <v>150</v>
      </c>
      <c r="AU425" s="16" t="s">
        <v>82</v>
      </c>
    </row>
    <row r="426" spans="2:65" s="1" customFormat="1" ht="19.5">
      <c r="B426" s="31"/>
      <c r="D426" s="149" t="s">
        <v>152</v>
      </c>
      <c r="F426" s="153" t="s">
        <v>153</v>
      </c>
      <c r="I426" s="151"/>
      <c r="L426" s="31"/>
      <c r="M426" s="152"/>
      <c r="T426" s="54"/>
      <c r="AT426" s="16" t="s">
        <v>152</v>
      </c>
      <c r="AU426" s="16" t="s">
        <v>82</v>
      </c>
    </row>
    <row r="427" spans="2:65" s="12" customFormat="1">
      <c r="B427" s="154"/>
      <c r="D427" s="149" t="s">
        <v>154</v>
      </c>
      <c r="E427" s="155" t="s">
        <v>1</v>
      </c>
      <c r="F427" s="156" t="s">
        <v>339</v>
      </c>
      <c r="H427" s="157">
        <v>30</v>
      </c>
      <c r="I427" s="158"/>
      <c r="L427" s="154"/>
      <c r="M427" s="159"/>
      <c r="T427" s="160"/>
      <c r="AT427" s="155" t="s">
        <v>154</v>
      </c>
      <c r="AU427" s="155" t="s">
        <v>82</v>
      </c>
      <c r="AV427" s="12" t="s">
        <v>82</v>
      </c>
      <c r="AW427" s="12" t="s">
        <v>31</v>
      </c>
      <c r="AX427" s="12" t="s">
        <v>80</v>
      </c>
      <c r="AY427" s="155" t="s">
        <v>141</v>
      </c>
    </row>
    <row r="428" spans="2:65" s="1" customFormat="1" ht="16.5" customHeight="1">
      <c r="B428" s="135"/>
      <c r="C428" s="174" t="s">
        <v>536</v>
      </c>
      <c r="D428" s="174" t="s">
        <v>226</v>
      </c>
      <c r="E428" s="175" t="s">
        <v>537</v>
      </c>
      <c r="F428" s="176" t="s">
        <v>538</v>
      </c>
      <c r="G428" s="177" t="s">
        <v>181</v>
      </c>
      <c r="H428" s="178">
        <v>30</v>
      </c>
      <c r="I428" s="179"/>
      <c r="J428" s="180">
        <f>ROUND(I428*H428,2)</f>
        <v>0</v>
      </c>
      <c r="K428" s="176" t="s">
        <v>147</v>
      </c>
      <c r="L428" s="181"/>
      <c r="M428" s="182" t="s">
        <v>1</v>
      </c>
      <c r="N428" s="183" t="s">
        <v>39</v>
      </c>
      <c r="P428" s="145">
        <f>O428*H428</f>
        <v>0</v>
      </c>
      <c r="Q428" s="145">
        <v>1E-3</v>
      </c>
      <c r="R428" s="145">
        <f>Q428*H428</f>
        <v>0.03</v>
      </c>
      <c r="S428" s="145">
        <v>0</v>
      </c>
      <c r="T428" s="146">
        <f>S428*H428</f>
        <v>0</v>
      </c>
      <c r="AR428" s="147" t="s">
        <v>539</v>
      </c>
      <c r="AT428" s="147" t="s">
        <v>226</v>
      </c>
      <c r="AU428" s="147" t="s">
        <v>82</v>
      </c>
      <c r="AY428" s="16" t="s">
        <v>141</v>
      </c>
      <c r="BE428" s="148">
        <f>IF(N428="základní",J428,0)</f>
        <v>0</v>
      </c>
      <c r="BF428" s="148">
        <f>IF(N428="snížená",J428,0)</f>
        <v>0</v>
      </c>
      <c r="BG428" s="148">
        <f>IF(N428="zákl. přenesená",J428,0)</f>
        <v>0</v>
      </c>
      <c r="BH428" s="148">
        <f>IF(N428="sníž. přenesená",J428,0)</f>
        <v>0</v>
      </c>
      <c r="BI428" s="148">
        <f>IF(N428="nulová",J428,0)</f>
        <v>0</v>
      </c>
      <c r="BJ428" s="16" t="s">
        <v>80</v>
      </c>
      <c r="BK428" s="148">
        <f>ROUND(I428*H428,2)</f>
        <v>0</v>
      </c>
      <c r="BL428" s="16" t="s">
        <v>533</v>
      </c>
      <c r="BM428" s="147" t="s">
        <v>540</v>
      </c>
    </row>
    <row r="429" spans="2:65" s="1" customFormat="1">
      <c r="B429" s="31"/>
      <c r="D429" s="149" t="s">
        <v>150</v>
      </c>
      <c r="F429" s="150" t="s">
        <v>538</v>
      </c>
      <c r="I429" s="151"/>
      <c r="L429" s="31"/>
      <c r="M429" s="184"/>
      <c r="N429" s="185"/>
      <c r="O429" s="185"/>
      <c r="P429" s="185"/>
      <c r="Q429" s="185"/>
      <c r="R429" s="185"/>
      <c r="S429" s="185"/>
      <c r="T429" s="186"/>
      <c r="AT429" s="16" t="s">
        <v>150</v>
      </c>
      <c r="AU429" s="16" t="s">
        <v>82</v>
      </c>
    </row>
    <row r="430" spans="2:65" s="1" customFormat="1" ht="6.95" customHeight="1">
      <c r="B430" s="43"/>
      <c r="C430" s="44"/>
      <c r="D430" s="44"/>
      <c r="E430" s="44"/>
      <c r="F430" s="44"/>
      <c r="G430" s="44"/>
      <c r="H430" s="44"/>
      <c r="I430" s="44"/>
      <c r="J430" s="44"/>
      <c r="K430" s="44"/>
      <c r="L430" s="31"/>
    </row>
  </sheetData>
  <autoFilter ref="C132:K429"/>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90</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541</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
        <v>1</v>
      </c>
      <c r="L16" s="31"/>
    </row>
    <row r="17" spans="2:12" s="1" customFormat="1" ht="18" customHeight="1">
      <c r="B17" s="31"/>
      <c r="E17" s="24" t="s">
        <v>25</v>
      </c>
      <c r="I17" s="26" t="s">
        <v>26</v>
      </c>
      <c r="J17" s="24" t="s">
        <v>1</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
        <v>1</v>
      </c>
      <c r="L22" s="31"/>
    </row>
    <row r="23" spans="2:12" s="1" customFormat="1" ht="18" customHeight="1">
      <c r="B23" s="31"/>
      <c r="E23" s="24" t="s">
        <v>30</v>
      </c>
      <c r="I23" s="26" t="s">
        <v>26</v>
      </c>
      <c r="J23" s="24" t="s">
        <v>1</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ROUND(J130,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ROUND((SUM(BE130:BE295)),  2)</f>
        <v>0</v>
      </c>
      <c r="I35" s="95">
        <v>0.21</v>
      </c>
      <c r="J35" s="84">
        <f>ROUND(((SUM(BE130:BE295))*I35),  2)</f>
        <v>0</v>
      </c>
      <c r="L35" s="31"/>
    </row>
    <row r="36" spans="2:12" s="1" customFormat="1" ht="14.45" customHeight="1">
      <c r="B36" s="31"/>
      <c r="E36" s="26" t="s">
        <v>40</v>
      </c>
      <c r="F36" s="84">
        <f>ROUND((SUM(BF130:BF295)),  2)</f>
        <v>0</v>
      </c>
      <c r="I36" s="95">
        <v>0.15</v>
      </c>
      <c r="J36" s="84">
        <f>ROUND(((SUM(BF130:BF295))*I36),  2)</f>
        <v>0</v>
      </c>
      <c r="L36" s="31"/>
    </row>
    <row r="37" spans="2:12" s="1" customFormat="1" ht="14.45" hidden="1" customHeight="1">
      <c r="B37" s="31"/>
      <c r="E37" s="26" t="s">
        <v>41</v>
      </c>
      <c r="F37" s="84">
        <f>ROUND((SUM(BG130:BG295)),  2)</f>
        <v>0</v>
      </c>
      <c r="I37" s="95">
        <v>0.21</v>
      </c>
      <c r="J37" s="84">
        <f>0</f>
        <v>0</v>
      </c>
      <c r="L37" s="31"/>
    </row>
    <row r="38" spans="2:12" s="1" customFormat="1" ht="14.45" hidden="1" customHeight="1">
      <c r="B38" s="31"/>
      <c r="E38" s="26" t="s">
        <v>42</v>
      </c>
      <c r="F38" s="84">
        <f>ROUND((SUM(BH130:BH295)),  2)</f>
        <v>0</v>
      </c>
      <c r="I38" s="95">
        <v>0.15</v>
      </c>
      <c r="J38" s="84">
        <f>0</f>
        <v>0</v>
      </c>
      <c r="L38" s="31"/>
    </row>
    <row r="39" spans="2:12" s="1" customFormat="1" ht="14.45" hidden="1" customHeight="1">
      <c r="B39" s="31"/>
      <c r="E39" s="26" t="s">
        <v>43</v>
      </c>
      <c r="F39" s="84">
        <f>ROUND((SUM(BI130:BI295)),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002 - SO 02 Obslužná zpevněná plocha</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J130</f>
        <v>0</v>
      </c>
      <c r="L98" s="31"/>
      <c r="AU98" s="16" t="s">
        <v>112</v>
      </c>
    </row>
    <row r="99" spans="2:47" s="8" customFormat="1" ht="24.95" customHeight="1">
      <c r="B99" s="107"/>
      <c r="D99" s="108" t="s">
        <v>113</v>
      </c>
      <c r="E99" s="109"/>
      <c r="F99" s="109"/>
      <c r="G99" s="109"/>
      <c r="H99" s="109"/>
      <c r="I99" s="109"/>
      <c r="J99" s="110">
        <f>J131</f>
        <v>0</v>
      </c>
      <c r="L99" s="107"/>
    </row>
    <row r="100" spans="2:47" s="9" customFormat="1" ht="19.899999999999999" customHeight="1">
      <c r="B100" s="111"/>
      <c r="D100" s="112" t="s">
        <v>114</v>
      </c>
      <c r="E100" s="113"/>
      <c r="F100" s="113"/>
      <c r="G100" s="113"/>
      <c r="H100" s="113"/>
      <c r="I100" s="113"/>
      <c r="J100" s="114">
        <f>J132</f>
        <v>0</v>
      </c>
      <c r="L100" s="111"/>
    </row>
    <row r="101" spans="2:47" s="9" customFormat="1" ht="19.899999999999999" customHeight="1">
      <c r="B101" s="111"/>
      <c r="D101" s="112" t="s">
        <v>542</v>
      </c>
      <c r="E101" s="113"/>
      <c r="F101" s="113"/>
      <c r="G101" s="113"/>
      <c r="H101" s="113"/>
      <c r="I101" s="113"/>
      <c r="J101" s="114">
        <f>J189</f>
        <v>0</v>
      </c>
      <c r="L101" s="111"/>
    </row>
    <row r="102" spans="2:47" s="9" customFormat="1" ht="19.899999999999999" customHeight="1">
      <c r="B102" s="111"/>
      <c r="D102" s="112" t="s">
        <v>117</v>
      </c>
      <c r="E102" s="113"/>
      <c r="F102" s="113"/>
      <c r="G102" s="113"/>
      <c r="H102" s="113"/>
      <c r="I102" s="113"/>
      <c r="J102" s="114">
        <f>J202</f>
        <v>0</v>
      </c>
      <c r="L102" s="111"/>
    </row>
    <row r="103" spans="2:47" s="9" customFormat="1" ht="19.899999999999999" customHeight="1">
      <c r="B103" s="111"/>
      <c r="D103" s="112" t="s">
        <v>118</v>
      </c>
      <c r="E103" s="113"/>
      <c r="F103" s="113"/>
      <c r="G103" s="113"/>
      <c r="H103" s="113"/>
      <c r="I103" s="113"/>
      <c r="J103" s="114">
        <f>J215</f>
        <v>0</v>
      </c>
      <c r="L103" s="111"/>
    </row>
    <row r="104" spans="2:47" s="9" customFormat="1" ht="19.899999999999999" customHeight="1">
      <c r="B104" s="111"/>
      <c r="D104" s="112" t="s">
        <v>119</v>
      </c>
      <c r="E104" s="113"/>
      <c r="F104" s="113"/>
      <c r="G104" s="113"/>
      <c r="H104" s="113"/>
      <c r="I104" s="113"/>
      <c r="J104" s="114">
        <f>J235</f>
        <v>0</v>
      </c>
      <c r="L104" s="111"/>
    </row>
    <row r="105" spans="2:47" s="9" customFormat="1" ht="19.899999999999999" customHeight="1">
      <c r="B105" s="111"/>
      <c r="D105" s="112" t="s">
        <v>120</v>
      </c>
      <c r="E105" s="113"/>
      <c r="F105" s="113"/>
      <c r="G105" s="113"/>
      <c r="H105" s="113"/>
      <c r="I105" s="113"/>
      <c r="J105" s="114">
        <f>J263</f>
        <v>0</v>
      </c>
      <c r="L105" s="111"/>
    </row>
    <row r="106" spans="2:47" s="9" customFormat="1" ht="19.899999999999999" customHeight="1">
      <c r="B106" s="111"/>
      <c r="D106" s="112" t="s">
        <v>121</v>
      </c>
      <c r="E106" s="113"/>
      <c r="F106" s="113"/>
      <c r="G106" s="113"/>
      <c r="H106" s="113"/>
      <c r="I106" s="113"/>
      <c r="J106" s="114">
        <f>J283</f>
        <v>0</v>
      </c>
      <c r="L106" s="111"/>
    </row>
    <row r="107" spans="2:47" s="8" customFormat="1" ht="24.95" customHeight="1">
      <c r="B107" s="107"/>
      <c r="D107" s="108" t="s">
        <v>122</v>
      </c>
      <c r="E107" s="109"/>
      <c r="F107" s="109"/>
      <c r="G107" s="109"/>
      <c r="H107" s="109"/>
      <c r="I107" s="109"/>
      <c r="J107" s="110">
        <f>J286</f>
        <v>0</v>
      </c>
      <c r="L107" s="107"/>
    </row>
    <row r="108" spans="2:47" s="9" customFormat="1" ht="19.899999999999999" customHeight="1">
      <c r="B108" s="111"/>
      <c r="D108" s="112" t="s">
        <v>543</v>
      </c>
      <c r="E108" s="113"/>
      <c r="F108" s="113"/>
      <c r="G108" s="113"/>
      <c r="H108" s="113"/>
      <c r="I108" s="113"/>
      <c r="J108" s="114">
        <f>J287</f>
        <v>0</v>
      </c>
      <c r="L108" s="111"/>
    </row>
    <row r="109" spans="2:47" s="1" customFormat="1" ht="21.75" customHeight="1">
      <c r="B109" s="31"/>
      <c r="L109" s="31"/>
    </row>
    <row r="110" spans="2:47" s="1" customFormat="1" ht="6.95" customHeight="1">
      <c r="B110" s="43"/>
      <c r="C110" s="44"/>
      <c r="D110" s="44"/>
      <c r="E110" s="44"/>
      <c r="F110" s="44"/>
      <c r="G110" s="44"/>
      <c r="H110" s="44"/>
      <c r="I110" s="44"/>
      <c r="J110" s="44"/>
      <c r="K110" s="44"/>
      <c r="L110" s="31"/>
    </row>
    <row r="114" spans="2:12" s="1" customFormat="1" ht="6.95" customHeight="1">
      <c r="B114" s="45"/>
      <c r="C114" s="46"/>
      <c r="D114" s="46"/>
      <c r="E114" s="46"/>
      <c r="F114" s="46"/>
      <c r="G114" s="46"/>
      <c r="H114" s="46"/>
      <c r="I114" s="46"/>
      <c r="J114" s="46"/>
      <c r="K114" s="46"/>
      <c r="L114" s="31"/>
    </row>
    <row r="115" spans="2:12" s="1" customFormat="1" ht="24.95" customHeight="1">
      <c r="B115" s="31"/>
      <c r="C115" s="20" t="s">
        <v>126</v>
      </c>
      <c r="L115" s="31"/>
    </row>
    <row r="116" spans="2:12" s="1" customFormat="1" ht="6.95" customHeight="1">
      <c r="B116" s="31"/>
      <c r="L116" s="31"/>
    </row>
    <row r="117" spans="2:12" s="1" customFormat="1" ht="12" customHeight="1">
      <c r="B117" s="31"/>
      <c r="C117" s="26" t="s">
        <v>16</v>
      </c>
      <c r="L117" s="31"/>
    </row>
    <row r="118" spans="2:12" s="1" customFormat="1" ht="26.25" customHeight="1">
      <c r="B118" s="31"/>
      <c r="E118" s="248" t="str">
        <f>E7</f>
        <v>Lapák štěrku v prostoru stávajícího nátoku do odlehčovací komory OK1C v areálu ČOV Karviná</v>
      </c>
      <c r="F118" s="249"/>
      <c r="G118" s="249"/>
      <c r="H118" s="249"/>
      <c r="L118" s="31"/>
    </row>
    <row r="119" spans="2:12" ht="12" customHeight="1">
      <c r="B119" s="19"/>
      <c r="C119" s="26" t="s">
        <v>104</v>
      </c>
      <c r="L119" s="19"/>
    </row>
    <row r="120" spans="2:12" s="1" customFormat="1" ht="23.25" customHeight="1">
      <c r="B120" s="31"/>
      <c r="E120" s="248" t="s">
        <v>105</v>
      </c>
      <c r="F120" s="247"/>
      <c r="G120" s="247"/>
      <c r="H120" s="247"/>
      <c r="L120" s="31"/>
    </row>
    <row r="121" spans="2:12" s="1" customFormat="1" ht="12" customHeight="1">
      <c r="B121" s="31"/>
      <c r="C121" s="26" t="s">
        <v>106</v>
      </c>
      <c r="L121" s="31"/>
    </row>
    <row r="122" spans="2:12" s="1" customFormat="1" ht="16.5" customHeight="1">
      <c r="B122" s="31"/>
      <c r="E122" s="224" t="str">
        <f>E11</f>
        <v>002 - SO 02 Obslužná zpevněná plocha</v>
      </c>
      <c r="F122" s="247"/>
      <c r="G122" s="247"/>
      <c r="H122" s="247"/>
      <c r="L122" s="31"/>
    </row>
    <row r="123" spans="2:12" s="1" customFormat="1" ht="6.95" customHeight="1">
      <c r="B123" s="31"/>
      <c r="L123" s="31"/>
    </row>
    <row r="124" spans="2:12" s="1" customFormat="1" ht="12" customHeight="1">
      <c r="B124" s="31"/>
      <c r="C124" s="26" t="s">
        <v>20</v>
      </c>
      <c r="F124" s="24" t="str">
        <f>F14</f>
        <v xml:space="preserve"> </v>
      </c>
      <c r="I124" s="26" t="s">
        <v>22</v>
      </c>
      <c r="J124" s="51">
        <f>IF(J14="","",J14)</f>
        <v>44947</v>
      </c>
      <c r="L124" s="31"/>
    </row>
    <row r="125" spans="2:12" s="1" customFormat="1" ht="6.95" customHeight="1">
      <c r="B125" s="31"/>
      <c r="L125" s="31"/>
    </row>
    <row r="126" spans="2:12" s="1" customFormat="1" ht="15.2" customHeight="1">
      <c r="B126" s="31"/>
      <c r="C126" s="26" t="s">
        <v>23</v>
      </c>
      <c r="F126" s="24" t="str">
        <f>E17</f>
        <v>Statutární město Karviná</v>
      </c>
      <c r="I126" s="26" t="s">
        <v>29</v>
      </c>
      <c r="J126" s="29" t="str">
        <f>E23</f>
        <v>KBprojekt Aqua s.r.o.</v>
      </c>
      <c r="L126" s="31"/>
    </row>
    <row r="127" spans="2:12" s="1" customFormat="1" ht="15.2" customHeight="1">
      <c r="B127" s="31"/>
      <c r="C127" s="26" t="s">
        <v>27</v>
      </c>
      <c r="F127" s="24" t="str">
        <f>IF(E20="","",E20)</f>
        <v>Vyplň údaj</v>
      </c>
      <c r="I127" s="26" t="s">
        <v>32</v>
      </c>
      <c r="J127" s="29" t="str">
        <f>E26</f>
        <v xml:space="preserve"> </v>
      </c>
      <c r="L127" s="31"/>
    </row>
    <row r="128" spans="2:12" s="1" customFormat="1" ht="10.35" customHeight="1">
      <c r="B128" s="31"/>
      <c r="L128" s="31"/>
    </row>
    <row r="129" spans="2:65" s="10" customFormat="1" ht="29.25" customHeight="1">
      <c r="B129" s="115"/>
      <c r="C129" s="116" t="s">
        <v>127</v>
      </c>
      <c r="D129" s="117" t="s">
        <v>59</v>
      </c>
      <c r="E129" s="117" t="s">
        <v>55</v>
      </c>
      <c r="F129" s="117" t="s">
        <v>56</v>
      </c>
      <c r="G129" s="117" t="s">
        <v>128</v>
      </c>
      <c r="H129" s="117" t="s">
        <v>129</v>
      </c>
      <c r="I129" s="117" t="s">
        <v>130</v>
      </c>
      <c r="J129" s="117" t="s">
        <v>110</v>
      </c>
      <c r="K129" s="118" t="s">
        <v>131</v>
      </c>
      <c r="L129" s="115"/>
      <c r="M129" s="57" t="s">
        <v>1</v>
      </c>
      <c r="N129" s="58" t="s">
        <v>38</v>
      </c>
      <c r="O129" s="58" t="s">
        <v>132</v>
      </c>
      <c r="P129" s="58" t="s">
        <v>133</v>
      </c>
      <c r="Q129" s="58" t="s">
        <v>134</v>
      </c>
      <c r="R129" s="58" t="s">
        <v>135</v>
      </c>
      <c r="S129" s="58" t="s">
        <v>136</v>
      </c>
      <c r="T129" s="59" t="s">
        <v>137</v>
      </c>
    </row>
    <row r="130" spans="2:65" s="1" customFormat="1" ht="22.9" customHeight="1">
      <c r="B130" s="31"/>
      <c r="C130" s="62" t="s">
        <v>138</v>
      </c>
      <c r="J130" s="119">
        <f>BK130</f>
        <v>0</v>
      </c>
      <c r="L130" s="31"/>
      <c r="M130" s="60"/>
      <c r="N130" s="52"/>
      <c r="O130" s="52"/>
      <c r="P130" s="120">
        <f>P131+P286</f>
        <v>0</v>
      </c>
      <c r="Q130" s="52"/>
      <c r="R130" s="120">
        <f>R131+R286</f>
        <v>51.606249999999996</v>
      </c>
      <c r="S130" s="52"/>
      <c r="T130" s="121">
        <f>T131+T286</f>
        <v>1.6660000000000001</v>
      </c>
      <c r="AT130" s="16" t="s">
        <v>73</v>
      </c>
      <c r="AU130" s="16" t="s">
        <v>112</v>
      </c>
      <c r="BK130" s="122">
        <f>BK131+BK286</f>
        <v>0</v>
      </c>
    </row>
    <row r="131" spans="2:65" s="11" customFormat="1" ht="25.9" customHeight="1">
      <c r="B131" s="123"/>
      <c r="D131" s="124" t="s">
        <v>73</v>
      </c>
      <c r="E131" s="125" t="s">
        <v>139</v>
      </c>
      <c r="F131" s="125" t="s">
        <v>140</v>
      </c>
      <c r="I131" s="126"/>
      <c r="J131" s="127">
        <f>BK131</f>
        <v>0</v>
      </c>
      <c r="L131" s="123"/>
      <c r="M131" s="128"/>
      <c r="P131" s="129">
        <f>P132+P189+P202+P215+P235+P263+P283</f>
        <v>0</v>
      </c>
      <c r="R131" s="129">
        <f>R132+R189+R202+R215+R235+R263+R283</f>
        <v>51.606249999999996</v>
      </c>
      <c r="T131" s="130">
        <f>T132+T189+T202+T215+T235+T263+T283</f>
        <v>1.6660000000000001</v>
      </c>
      <c r="AR131" s="124" t="s">
        <v>80</v>
      </c>
      <c r="AT131" s="131" t="s">
        <v>73</v>
      </c>
      <c r="AU131" s="131" t="s">
        <v>74</v>
      </c>
      <c r="AY131" s="124" t="s">
        <v>141</v>
      </c>
      <c r="BK131" s="132">
        <f>BK132+BK189+BK202+BK215+BK235+BK263+BK283</f>
        <v>0</v>
      </c>
    </row>
    <row r="132" spans="2:65" s="11" customFormat="1" ht="22.9" customHeight="1">
      <c r="B132" s="123"/>
      <c r="D132" s="124" t="s">
        <v>73</v>
      </c>
      <c r="E132" s="133" t="s">
        <v>80</v>
      </c>
      <c r="F132" s="133" t="s">
        <v>142</v>
      </c>
      <c r="I132" s="126"/>
      <c r="J132" s="134">
        <f>BK132</f>
        <v>0</v>
      </c>
      <c r="L132" s="123"/>
      <c r="M132" s="128"/>
      <c r="P132" s="129">
        <f>SUM(P133:P188)</f>
        <v>0</v>
      </c>
      <c r="R132" s="129">
        <f>SUM(R133:R188)</f>
        <v>2.97</v>
      </c>
      <c r="T132" s="130">
        <f>SUM(T133:T188)</f>
        <v>1.6</v>
      </c>
      <c r="AR132" s="124" t="s">
        <v>80</v>
      </c>
      <c r="AT132" s="131" t="s">
        <v>73</v>
      </c>
      <c r="AU132" s="131" t="s">
        <v>80</v>
      </c>
      <c r="AY132" s="124" t="s">
        <v>141</v>
      </c>
      <c r="BK132" s="132">
        <f>SUM(BK133:BK188)</f>
        <v>0</v>
      </c>
    </row>
    <row r="133" spans="2:65" s="1" customFormat="1" ht="24.2" customHeight="1">
      <c r="B133" s="135"/>
      <c r="C133" s="136" t="s">
        <v>80</v>
      </c>
      <c r="D133" s="136" t="s">
        <v>143</v>
      </c>
      <c r="E133" s="137" t="s">
        <v>544</v>
      </c>
      <c r="F133" s="138" t="s">
        <v>545</v>
      </c>
      <c r="G133" s="139" t="s">
        <v>546</v>
      </c>
      <c r="H133" s="140">
        <v>1</v>
      </c>
      <c r="I133" s="141"/>
      <c r="J133" s="142">
        <f>ROUND(I133*H133,2)</f>
        <v>0</v>
      </c>
      <c r="K133" s="138" t="s">
        <v>1</v>
      </c>
      <c r="L133" s="31"/>
      <c r="M133" s="143" t="s">
        <v>1</v>
      </c>
      <c r="N133" s="144" t="s">
        <v>39</v>
      </c>
      <c r="P133" s="145">
        <f>O133*H133</f>
        <v>0</v>
      </c>
      <c r="Q133" s="145">
        <v>0</v>
      </c>
      <c r="R133" s="145">
        <f>Q133*H133</f>
        <v>0</v>
      </c>
      <c r="S133" s="145">
        <v>0</v>
      </c>
      <c r="T133" s="146">
        <f>S133*H133</f>
        <v>0</v>
      </c>
      <c r="AR133" s="147" t="s">
        <v>148</v>
      </c>
      <c r="AT133" s="147" t="s">
        <v>143</v>
      </c>
      <c r="AU133" s="147" t="s">
        <v>82</v>
      </c>
      <c r="AY133" s="16" t="s">
        <v>141</v>
      </c>
      <c r="BE133" s="148">
        <f>IF(N133="základní",J133,0)</f>
        <v>0</v>
      </c>
      <c r="BF133" s="148">
        <f>IF(N133="snížená",J133,0)</f>
        <v>0</v>
      </c>
      <c r="BG133" s="148">
        <f>IF(N133="zákl. přenesená",J133,0)</f>
        <v>0</v>
      </c>
      <c r="BH133" s="148">
        <f>IF(N133="sníž. přenesená",J133,0)</f>
        <v>0</v>
      </c>
      <c r="BI133" s="148">
        <f>IF(N133="nulová",J133,0)</f>
        <v>0</v>
      </c>
      <c r="BJ133" s="16" t="s">
        <v>80</v>
      </c>
      <c r="BK133" s="148">
        <f>ROUND(I133*H133,2)</f>
        <v>0</v>
      </c>
      <c r="BL133" s="16" t="s">
        <v>148</v>
      </c>
      <c r="BM133" s="147" t="s">
        <v>547</v>
      </c>
    </row>
    <row r="134" spans="2:65" s="1" customFormat="1" ht="19.5">
      <c r="B134" s="31"/>
      <c r="D134" s="149" t="s">
        <v>150</v>
      </c>
      <c r="F134" s="150" t="s">
        <v>548</v>
      </c>
      <c r="I134" s="151"/>
      <c r="L134" s="31"/>
      <c r="M134" s="152"/>
      <c r="T134" s="54"/>
      <c r="AT134" s="16" t="s">
        <v>150</v>
      </c>
      <c r="AU134" s="16" t="s">
        <v>82</v>
      </c>
    </row>
    <row r="135" spans="2:65" s="1" customFormat="1" ht="19.5">
      <c r="B135" s="31"/>
      <c r="D135" s="149" t="s">
        <v>152</v>
      </c>
      <c r="F135" s="153" t="s">
        <v>549</v>
      </c>
      <c r="I135" s="151"/>
      <c r="L135" s="31"/>
      <c r="M135" s="152"/>
      <c r="T135" s="54"/>
      <c r="AT135" s="16" t="s">
        <v>152</v>
      </c>
      <c r="AU135" s="16" t="s">
        <v>82</v>
      </c>
    </row>
    <row r="136" spans="2:65" s="12" customFormat="1">
      <c r="B136" s="154"/>
      <c r="D136" s="149" t="s">
        <v>154</v>
      </c>
      <c r="E136" s="155" t="s">
        <v>1</v>
      </c>
      <c r="F136" s="156" t="s">
        <v>80</v>
      </c>
      <c r="H136" s="157">
        <v>1</v>
      </c>
      <c r="I136" s="158"/>
      <c r="L136" s="154"/>
      <c r="M136" s="159"/>
      <c r="T136" s="160"/>
      <c r="AT136" s="155" t="s">
        <v>154</v>
      </c>
      <c r="AU136" s="155" t="s">
        <v>82</v>
      </c>
      <c r="AV136" s="12" t="s">
        <v>82</v>
      </c>
      <c r="AW136" s="12" t="s">
        <v>31</v>
      </c>
      <c r="AX136" s="12" t="s">
        <v>80</v>
      </c>
      <c r="AY136" s="155" t="s">
        <v>141</v>
      </c>
    </row>
    <row r="137" spans="2:65" s="1" customFormat="1" ht="24.2" customHeight="1">
      <c r="B137" s="135"/>
      <c r="C137" s="136" t="s">
        <v>82</v>
      </c>
      <c r="D137" s="136" t="s">
        <v>143</v>
      </c>
      <c r="E137" s="137" t="s">
        <v>550</v>
      </c>
      <c r="F137" s="138" t="s">
        <v>551</v>
      </c>
      <c r="G137" s="139" t="s">
        <v>546</v>
      </c>
      <c r="H137" s="140">
        <v>1</v>
      </c>
      <c r="I137" s="141"/>
      <c r="J137" s="142">
        <f>ROUND(I137*H137,2)</f>
        <v>0</v>
      </c>
      <c r="K137" s="138" t="s">
        <v>147</v>
      </c>
      <c r="L137" s="31"/>
      <c r="M137" s="143" t="s">
        <v>1</v>
      </c>
      <c r="N137" s="144" t="s">
        <v>39</v>
      </c>
      <c r="P137" s="145">
        <f>O137*H137</f>
        <v>0</v>
      </c>
      <c r="Q137" s="145">
        <v>0</v>
      </c>
      <c r="R137" s="145">
        <f>Q137*H137</f>
        <v>0</v>
      </c>
      <c r="S137" s="145">
        <v>0</v>
      </c>
      <c r="T137" s="146">
        <f>S137*H137</f>
        <v>0</v>
      </c>
      <c r="AR137" s="147" t="s">
        <v>148</v>
      </c>
      <c r="AT137" s="147" t="s">
        <v>143</v>
      </c>
      <c r="AU137" s="147" t="s">
        <v>82</v>
      </c>
      <c r="AY137" s="16" t="s">
        <v>141</v>
      </c>
      <c r="BE137" s="148">
        <f>IF(N137="základní",J137,0)</f>
        <v>0</v>
      </c>
      <c r="BF137" s="148">
        <f>IF(N137="snížená",J137,0)</f>
        <v>0</v>
      </c>
      <c r="BG137" s="148">
        <f>IF(N137="zákl. přenesená",J137,0)</f>
        <v>0</v>
      </c>
      <c r="BH137" s="148">
        <f>IF(N137="sníž. přenesená",J137,0)</f>
        <v>0</v>
      </c>
      <c r="BI137" s="148">
        <f>IF(N137="nulová",J137,0)</f>
        <v>0</v>
      </c>
      <c r="BJ137" s="16" t="s">
        <v>80</v>
      </c>
      <c r="BK137" s="148">
        <f>ROUND(I137*H137,2)</f>
        <v>0</v>
      </c>
      <c r="BL137" s="16" t="s">
        <v>148</v>
      </c>
      <c r="BM137" s="147" t="s">
        <v>552</v>
      </c>
    </row>
    <row r="138" spans="2:65" s="1" customFormat="1" ht="19.5">
      <c r="B138" s="31"/>
      <c r="D138" s="149" t="s">
        <v>150</v>
      </c>
      <c r="F138" s="150" t="s">
        <v>553</v>
      </c>
      <c r="I138" s="151"/>
      <c r="L138" s="31"/>
      <c r="M138" s="152"/>
      <c r="T138" s="54"/>
      <c r="AT138" s="16" t="s">
        <v>150</v>
      </c>
      <c r="AU138" s="16" t="s">
        <v>82</v>
      </c>
    </row>
    <row r="139" spans="2:65" s="1" customFormat="1" ht="16.5" customHeight="1">
      <c r="B139" s="135"/>
      <c r="C139" s="136" t="s">
        <v>160</v>
      </c>
      <c r="D139" s="136" t="s">
        <v>143</v>
      </c>
      <c r="E139" s="137" t="s">
        <v>155</v>
      </c>
      <c r="F139" s="138" t="s">
        <v>156</v>
      </c>
      <c r="G139" s="139" t="s">
        <v>157</v>
      </c>
      <c r="H139" s="140">
        <v>5</v>
      </c>
      <c r="I139" s="141"/>
      <c r="J139" s="142">
        <f>ROUND(I139*H139,2)</f>
        <v>0</v>
      </c>
      <c r="K139" s="138" t="s">
        <v>147</v>
      </c>
      <c r="L139" s="31"/>
      <c r="M139" s="143" t="s">
        <v>1</v>
      </c>
      <c r="N139" s="144" t="s">
        <v>39</v>
      </c>
      <c r="P139" s="145">
        <f>O139*H139</f>
        <v>0</v>
      </c>
      <c r="Q139" s="145">
        <v>0</v>
      </c>
      <c r="R139" s="145">
        <f>Q139*H139</f>
        <v>0</v>
      </c>
      <c r="S139" s="145">
        <v>0.20499999999999999</v>
      </c>
      <c r="T139" s="146">
        <f>S139*H139</f>
        <v>1.0249999999999999</v>
      </c>
      <c r="AR139" s="147" t="s">
        <v>148</v>
      </c>
      <c r="AT139" s="147" t="s">
        <v>143</v>
      </c>
      <c r="AU139" s="147" t="s">
        <v>82</v>
      </c>
      <c r="AY139" s="16" t="s">
        <v>141</v>
      </c>
      <c r="BE139" s="148">
        <f>IF(N139="základní",J139,0)</f>
        <v>0</v>
      </c>
      <c r="BF139" s="148">
        <f>IF(N139="snížená",J139,0)</f>
        <v>0</v>
      </c>
      <c r="BG139" s="148">
        <f>IF(N139="zákl. přenesená",J139,0)</f>
        <v>0</v>
      </c>
      <c r="BH139" s="148">
        <f>IF(N139="sníž. přenesená",J139,0)</f>
        <v>0</v>
      </c>
      <c r="BI139" s="148">
        <f>IF(N139="nulová",J139,0)</f>
        <v>0</v>
      </c>
      <c r="BJ139" s="16" t="s">
        <v>80</v>
      </c>
      <c r="BK139" s="148">
        <f>ROUND(I139*H139,2)</f>
        <v>0</v>
      </c>
      <c r="BL139" s="16" t="s">
        <v>148</v>
      </c>
      <c r="BM139" s="147" t="s">
        <v>554</v>
      </c>
    </row>
    <row r="140" spans="2:65" s="1" customFormat="1" ht="29.25">
      <c r="B140" s="31"/>
      <c r="D140" s="149" t="s">
        <v>150</v>
      </c>
      <c r="F140" s="150" t="s">
        <v>159</v>
      </c>
      <c r="I140" s="151"/>
      <c r="L140" s="31"/>
      <c r="M140" s="152"/>
      <c r="T140" s="54"/>
      <c r="AT140" s="16" t="s">
        <v>150</v>
      </c>
      <c r="AU140" s="16" t="s">
        <v>82</v>
      </c>
    </row>
    <row r="141" spans="2:65" s="1" customFormat="1" ht="19.5">
      <c r="B141" s="31"/>
      <c r="D141" s="149" t="s">
        <v>152</v>
      </c>
      <c r="F141" s="153" t="s">
        <v>549</v>
      </c>
      <c r="I141" s="151"/>
      <c r="L141" s="31"/>
      <c r="M141" s="152"/>
      <c r="T141" s="54"/>
      <c r="AT141" s="16" t="s">
        <v>152</v>
      </c>
      <c r="AU141" s="16" t="s">
        <v>82</v>
      </c>
    </row>
    <row r="142" spans="2:65" s="12" customFormat="1">
      <c r="B142" s="154"/>
      <c r="D142" s="149" t="s">
        <v>154</v>
      </c>
      <c r="E142" s="155" t="s">
        <v>1</v>
      </c>
      <c r="F142" s="156" t="s">
        <v>170</v>
      </c>
      <c r="H142" s="157">
        <v>5</v>
      </c>
      <c r="I142" s="158"/>
      <c r="L142" s="154"/>
      <c r="M142" s="159"/>
      <c r="T142" s="160"/>
      <c r="AT142" s="155" t="s">
        <v>154</v>
      </c>
      <c r="AU142" s="155" t="s">
        <v>82</v>
      </c>
      <c r="AV142" s="12" t="s">
        <v>82</v>
      </c>
      <c r="AW142" s="12" t="s">
        <v>31</v>
      </c>
      <c r="AX142" s="12" t="s">
        <v>80</v>
      </c>
      <c r="AY142" s="155" t="s">
        <v>141</v>
      </c>
    </row>
    <row r="143" spans="2:65" s="1" customFormat="1" ht="16.5" customHeight="1">
      <c r="B143" s="135"/>
      <c r="C143" s="136" t="s">
        <v>148</v>
      </c>
      <c r="D143" s="136" t="s">
        <v>143</v>
      </c>
      <c r="E143" s="137" t="s">
        <v>555</v>
      </c>
      <c r="F143" s="138" t="s">
        <v>556</v>
      </c>
      <c r="G143" s="139" t="s">
        <v>157</v>
      </c>
      <c r="H143" s="140">
        <v>5</v>
      </c>
      <c r="I143" s="141"/>
      <c r="J143" s="142">
        <f>ROUND(I143*H143,2)</f>
        <v>0</v>
      </c>
      <c r="K143" s="138" t="s">
        <v>147</v>
      </c>
      <c r="L143" s="31"/>
      <c r="M143" s="143" t="s">
        <v>1</v>
      </c>
      <c r="N143" s="144" t="s">
        <v>39</v>
      </c>
      <c r="P143" s="145">
        <f>O143*H143</f>
        <v>0</v>
      </c>
      <c r="Q143" s="145">
        <v>0</v>
      </c>
      <c r="R143" s="145">
        <f>Q143*H143</f>
        <v>0</v>
      </c>
      <c r="S143" s="145">
        <v>0.115</v>
      </c>
      <c r="T143" s="146">
        <f>S143*H143</f>
        <v>0.57500000000000007</v>
      </c>
      <c r="AR143" s="147" t="s">
        <v>148</v>
      </c>
      <c r="AT143" s="147" t="s">
        <v>143</v>
      </c>
      <c r="AU143" s="147" t="s">
        <v>82</v>
      </c>
      <c r="AY143" s="16" t="s">
        <v>141</v>
      </c>
      <c r="BE143" s="148">
        <f>IF(N143="základní",J143,0)</f>
        <v>0</v>
      </c>
      <c r="BF143" s="148">
        <f>IF(N143="snížená",J143,0)</f>
        <v>0</v>
      </c>
      <c r="BG143" s="148">
        <f>IF(N143="zákl. přenesená",J143,0)</f>
        <v>0</v>
      </c>
      <c r="BH143" s="148">
        <f>IF(N143="sníž. přenesená",J143,0)</f>
        <v>0</v>
      </c>
      <c r="BI143" s="148">
        <f>IF(N143="nulová",J143,0)</f>
        <v>0</v>
      </c>
      <c r="BJ143" s="16" t="s">
        <v>80</v>
      </c>
      <c r="BK143" s="148">
        <f>ROUND(I143*H143,2)</f>
        <v>0</v>
      </c>
      <c r="BL143" s="16" t="s">
        <v>148</v>
      </c>
      <c r="BM143" s="147" t="s">
        <v>557</v>
      </c>
    </row>
    <row r="144" spans="2:65" s="1" customFormat="1" ht="29.25">
      <c r="B144" s="31"/>
      <c r="D144" s="149" t="s">
        <v>150</v>
      </c>
      <c r="F144" s="150" t="s">
        <v>558</v>
      </c>
      <c r="I144" s="151"/>
      <c r="L144" s="31"/>
      <c r="M144" s="152"/>
      <c r="T144" s="54"/>
      <c r="AT144" s="16" t="s">
        <v>150</v>
      </c>
      <c r="AU144" s="16" t="s">
        <v>82</v>
      </c>
    </row>
    <row r="145" spans="2:65" s="1" customFormat="1" ht="19.5">
      <c r="B145" s="31"/>
      <c r="D145" s="149" t="s">
        <v>152</v>
      </c>
      <c r="F145" s="153" t="s">
        <v>549</v>
      </c>
      <c r="I145" s="151"/>
      <c r="L145" s="31"/>
      <c r="M145" s="152"/>
      <c r="T145" s="54"/>
      <c r="AT145" s="16" t="s">
        <v>152</v>
      </c>
      <c r="AU145" s="16" t="s">
        <v>82</v>
      </c>
    </row>
    <row r="146" spans="2:65" s="12" customFormat="1">
      <c r="B146" s="154"/>
      <c r="D146" s="149" t="s">
        <v>154</v>
      </c>
      <c r="E146" s="155" t="s">
        <v>1</v>
      </c>
      <c r="F146" s="156" t="s">
        <v>170</v>
      </c>
      <c r="H146" s="157">
        <v>5</v>
      </c>
      <c r="I146" s="158"/>
      <c r="L146" s="154"/>
      <c r="M146" s="159"/>
      <c r="T146" s="160"/>
      <c r="AT146" s="155" t="s">
        <v>154</v>
      </c>
      <c r="AU146" s="155" t="s">
        <v>82</v>
      </c>
      <c r="AV146" s="12" t="s">
        <v>82</v>
      </c>
      <c r="AW146" s="12" t="s">
        <v>31</v>
      </c>
      <c r="AX146" s="12" t="s">
        <v>80</v>
      </c>
      <c r="AY146" s="155" t="s">
        <v>141</v>
      </c>
    </row>
    <row r="147" spans="2:65" s="1" customFormat="1" ht="24.2" customHeight="1">
      <c r="B147" s="135"/>
      <c r="C147" s="136" t="s">
        <v>170</v>
      </c>
      <c r="D147" s="136" t="s">
        <v>143</v>
      </c>
      <c r="E147" s="137" t="s">
        <v>559</v>
      </c>
      <c r="F147" s="138" t="s">
        <v>560</v>
      </c>
      <c r="G147" s="139" t="s">
        <v>146</v>
      </c>
      <c r="H147" s="140">
        <v>195</v>
      </c>
      <c r="I147" s="141"/>
      <c r="J147" s="142">
        <f>ROUND(I147*H147,2)</f>
        <v>0</v>
      </c>
      <c r="K147" s="138" t="s">
        <v>147</v>
      </c>
      <c r="L147" s="31"/>
      <c r="M147" s="143" t="s">
        <v>1</v>
      </c>
      <c r="N147" s="144" t="s">
        <v>39</v>
      </c>
      <c r="P147" s="145">
        <f>O147*H147</f>
        <v>0</v>
      </c>
      <c r="Q147" s="145">
        <v>0</v>
      </c>
      <c r="R147" s="145">
        <f>Q147*H147</f>
        <v>0</v>
      </c>
      <c r="S147" s="145">
        <v>0</v>
      </c>
      <c r="T147" s="146">
        <f>S147*H147</f>
        <v>0</v>
      </c>
      <c r="AR147" s="147" t="s">
        <v>148</v>
      </c>
      <c r="AT147" s="147" t="s">
        <v>143</v>
      </c>
      <c r="AU147" s="147" t="s">
        <v>82</v>
      </c>
      <c r="AY147" s="16" t="s">
        <v>141</v>
      </c>
      <c r="BE147" s="148">
        <f>IF(N147="základní",J147,0)</f>
        <v>0</v>
      </c>
      <c r="BF147" s="148">
        <f>IF(N147="snížená",J147,0)</f>
        <v>0</v>
      </c>
      <c r="BG147" s="148">
        <f>IF(N147="zákl. přenesená",J147,0)</f>
        <v>0</v>
      </c>
      <c r="BH147" s="148">
        <f>IF(N147="sníž. přenesená",J147,0)</f>
        <v>0</v>
      </c>
      <c r="BI147" s="148">
        <f>IF(N147="nulová",J147,0)</f>
        <v>0</v>
      </c>
      <c r="BJ147" s="16" t="s">
        <v>80</v>
      </c>
      <c r="BK147" s="148">
        <f>ROUND(I147*H147,2)</f>
        <v>0</v>
      </c>
      <c r="BL147" s="16" t="s">
        <v>148</v>
      </c>
      <c r="BM147" s="147" t="s">
        <v>561</v>
      </c>
    </row>
    <row r="148" spans="2:65" s="1" customFormat="1" ht="19.5">
      <c r="B148" s="31"/>
      <c r="D148" s="149" t="s">
        <v>150</v>
      </c>
      <c r="F148" s="150" t="s">
        <v>562</v>
      </c>
      <c r="I148" s="151"/>
      <c r="L148" s="31"/>
      <c r="M148" s="152"/>
      <c r="T148" s="54"/>
      <c r="AT148" s="16" t="s">
        <v>150</v>
      </c>
      <c r="AU148" s="16" t="s">
        <v>82</v>
      </c>
    </row>
    <row r="149" spans="2:65" s="1" customFormat="1" ht="39">
      <c r="B149" s="31"/>
      <c r="D149" s="149" t="s">
        <v>152</v>
      </c>
      <c r="F149" s="153" t="s">
        <v>563</v>
      </c>
      <c r="I149" s="151"/>
      <c r="L149" s="31"/>
      <c r="M149" s="152"/>
      <c r="T149" s="54"/>
      <c r="AT149" s="16" t="s">
        <v>152</v>
      </c>
      <c r="AU149" s="16" t="s">
        <v>82</v>
      </c>
    </row>
    <row r="150" spans="2:65" s="12" customFormat="1">
      <c r="B150" s="154"/>
      <c r="D150" s="149" t="s">
        <v>154</v>
      </c>
      <c r="E150" s="155" t="s">
        <v>1</v>
      </c>
      <c r="F150" s="156" t="s">
        <v>564</v>
      </c>
      <c r="H150" s="157">
        <v>195</v>
      </c>
      <c r="I150" s="158"/>
      <c r="L150" s="154"/>
      <c r="M150" s="159"/>
      <c r="T150" s="160"/>
      <c r="AT150" s="155" t="s">
        <v>154</v>
      </c>
      <c r="AU150" s="155" t="s">
        <v>82</v>
      </c>
      <c r="AV150" s="12" t="s">
        <v>82</v>
      </c>
      <c r="AW150" s="12" t="s">
        <v>31</v>
      </c>
      <c r="AX150" s="12" t="s">
        <v>80</v>
      </c>
      <c r="AY150" s="155" t="s">
        <v>141</v>
      </c>
    </row>
    <row r="151" spans="2:65" s="1" customFormat="1" ht="33" customHeight="1">
      <c r="B151" s="135"/>
      <c r="C151" s="136" t="s">
        <v>178</v>
      </c>
      <c r="D151" s="136" t="s">
        <v>143</v>
      </c>
      <c r="E151" s="137" t="s">
        <v>565</v>
      </c>
      <c r="F151" s="138" t="s">
        <v>566</v>
      </c>
      <c r="G151" s="139" t="s">
        <v>207</v>
      </c>
      <c r="H151" s="140">
        <v>78</v>
      </c>
      <c r="I151" s="141"/>
      <c r="J151" s="142">
        <f>ROUND(I151*H151,2)</f>
        <v>0</v>
      </c>
      <c r="K151" s="138" t="s">
        <v>147</v>
      </c>
      <c r="L151" s="31"/>
      <c r="M151" s="143" t="s">
        <v>1</v>
      </c>
      <c r="N151" s="144" t="s">
        <v>39</v>
      </c>
      <c r="P151" s="145">
        <f>O151*H151</f>
        <v>0</v>
      </c>
      <c r="Q151" s="145">
        <v>0</v>
      </c>
      <c r="R151" s="145">
        <f>Q151*H151</f>
        <v>0</v>
      </c>
      <c r="S151" s="145">
        <v>0</v>
      </c>
      <c r="T151" s="146">
        <f>S151*H151</f>
        <v>0</v>
      </c>
      <c r="AR151" s="147" t="s">
        <v>148</v>
      </c>
      <c r="AT151" s="147" t="s">
        <v>143</v>
      </c>
      <c r="AU151" s="147" t="s">
        <v>82</v>
      </c>
      <c r="AY151" s="16" t="s">
        <v>141</v>
      </c>
      <c r="BE151" s="148">
        <f>IF(N151="základní",J151,0)</f>
        <v>0</v>
      </c>
      <c r="BF151" s="148">
        <f>IF(N151="snížená",J151,0)</f>
        <v>0</v>
      </c>
      <c r="BG151" s="148">
        <f>IF(N151="zákl. přenesená",J151,0)</f>
        <v>0</v>
      </c>
      <c r="BH151" s="148">
        <f>IF(N151="sníž. přenesená",J151,0)</f>
        <v>0</v>
      </c>
      <c r="BI151" s="148">
        <f>IF(N151="nulová",J151,0)</f>
        <v>0</v>
      </c>
      <c r="BJ151" s="16" t="s">
        <v>80</v>
      </c>
      <c r="BK151" s="148">
        <f>ROUND(I151*H151,2)</f>
        <v>0</v>
      </c>
      <c r="BL151" s="16" t="s">
        <v>148</v>
      </c>
      <c r="BM151" s="147" t="s">
        <v>567</v>
      </c>
    </row>
    <row r="152" spans="2:65" s="1" customFormat="1" ht="19.5">
      <c r="B152" s="31"/>
      <c r="D152" s="149" t="s">
        <v>150</v>
      </c>
      <c r="F152" s="150" t="s">
        <v>568</v>
      </c>
      <c r="I152" s="151"/>
      <c r="L152" s="31"/>
      <c r="M152" s="152"/>
      <c r="T152" s="54"/>
      <c r="AT152" s="16" t="s">
        <v>150</v>
      </c>
      <c r="AU152" s="16" t="s">
        <v>82</v>
      </c>
    </row>
    <row r="153" spans="2:65" s="1" customFormat="1" ht="19.5">
      <c r="B153" s="31"/>
      <c r="D153" s="149" t="s">
        <v>152</v>
      </c>
      <c r="F153" s="153" t="s">
        <v>549</v>
      </c>
      <c r="I153" s="151"/>
      <c r="L153" s="31"/>
      <c r="M153" s="152"/>
      <c r="T153" s="54"/>
      <c r="AT153" s="16" t="s">
        <v>152</v>
      </c>
      <c r="AU153" s="16" t="s">
        <v>82</v>
      </c>
    </row>
    <row r="154" spans="2:65" s="12" customFormat="1">
      <c r="B154" s="154"/>
      <c r="D154" s="149" t="s">
        <v>154</v>
      </c>
      <c r="E154" s="155" t="s">
        <v>1</v>
      </c>
      <c r="F154" s="156" t="s">
        <v>569</v>
      </c>
      <c r="H154" s="157">
        <v>78</v>
      </c>
      <c r="I154" s="158"/>
      <c r="L154" s="154"/>
      <c r="M154" s="159"/>
      <c r="T154" s="160"/>
      <c r="AT154" s="155" t="s">
        <v>154</v>
      </c>
      <c r="AU154" s="155" t="s">
        <v>82</v>
      </c>
      <c r="AV154" s="12" t="s">
        <v>82</v>
      </c>
      <c r="AW154" s="12" t="s">
        <v>31</v>
      </c>
      <c r="AX154" s="12" t="s">
        <v>80</v>
      </c>
      <c r="AY154" s="155" t="s">
        <v>141</v>
      </c>
    </row>
    <row r="155" spans="2:65" s="1" customFormat="1" ht="37.9" customHeight="1">
      <c r="B155" s="135"/>
      <c r="C155" s="136" t="s">
        <v>184</v>
      </c>
      <c r="D155" s="136" t="s">
        <v>143</v>
      </c>
      <c r="E155" s="137" t="s">
        <v>570</v>
      </c>
      <c r="F155" s="138" t="s">
        <v>571</v>
      </c>
      <c r="G155" s="139" t="s">
        <v>207</v>
      </c>
      <c r="H155" s="140">
        <v>19.5</v>
      </c>
      <c r="I155" s="141"/>
      <c r="J155" s="142">
        <f>ROUND(I155*H155,2)</f>
        <v>0</v>
      </c>
      <c r="K155" s="138" t="s">
        <v>147</v>
      </c>
      <c r="L155" s="31"/>
      <c r="M155" s="143" t="s">
        <v>1</v>
      </c>
      <c r="N155" s="144" t="s">
        <v>39</v>
      </c>
      <c r="P155" s="145">
        <f>O155*H155</f>
        <v>0</v>
      </c>
      <c r="Q155" s="145">
        <v>0</v>
      </c>
      <c r="R155" s="145">
        <f>Q155*H155</f>
        <v>0</v>
      </c>
      <c r="S155" s="145">
        <v>0</v>
      </c>
      <c r="T155" s="146">
        <f>S155*H155</f>
        <v>0</v>
      </c>
      <c r="AR155" s="147" t="s">
        <v>148</v>
      </c>
      <c r="AT155" s="147" t="s">
        <v>143</v>
      </c>
      <c r="AU155" s="147" t="s">
        <v>82</v>
      </c>
      <c r="AY155" s="16" t="s">
        <v>141</v>
      </c>
      <c r="BE155" s="148">
        <f>IF(N155="základní",J155,0)</f>
        <v>0</v>
      </c>
      <c r="BF155" s="148">
        <f>IF(N155="snížená",J155,0)</f>
        <v>0</v>
      </c>
      <c r="BG155" s="148">
        <f>IF(N155="zákl. přenesená",J155,0)</f>
        <v>0</v>
      </c>
      <c r="BH155" s="148">
        <f>IF(N155="sníž. přenesená",J155,0)</f>
        <v>0</v>
      </c>
      <c r="BI155" s="148">
        <f>IF(N155="nulová",J155,0)</f>
        <v>0</v>
      </c>
      <c r="BJ155" s="16" t="s">
        <v>80</v>
      </c>
      <c r="BK155" s="148">
        <f>ROUND(I155*H155,2)</f>
        <v>0</v>
      </c>
      <c r="BL155" s="16" t="s">
        <v>148</v>
      </c>
      <c r="BM155" s="147" t="s">
        <v>572</v>
      </c>
    </row>
    <row r="156" spans="2:65" s="1" customFormat="1" ht="39">
      <c r="B156" s="31"/>
      <c r="D156" s="149" t="s">
        <v>150</v>
      </c>
      <c r="F156" s="150" t="s">
        <v>573</v>
      </c>
      <c r="I156" s="151"/>
      <c r="L156" s="31"/>
      <c r="M156" s="152"/>
      <c r="T156" s="54"/>
      <c r="AT156" s="16" t="s">
        <v>150</v>
      </c>
      <c r="AU156" s="16" t="s">
        <v>82</v>
      </c>
    </row>
    <row r="157" spans="2:65" s="12" customFormat="1">
      <c r="B157" s="154"/>
      <c r="D157" s="149" t="s">
        <v>154</v>
      </c>
      <c r="E157" s="155" t="s">
        <v>1</v>
      </c>
      <c r="F157" s="156" t="s">
        <v>574</v>
      </c>
      <c r="H157" s="157">
        <v>19.5</v>
      </c>
      <c r="I157" s="158"/>
      <c r="L157" s="154"/>
      <c r="M157" s="159"/>
      <c r="T157" s="160"/>
      <c r="AT157" s="155" t="s">
        <v>154</v>
      </c>
      <c r="AU157" s="155" t="s">
        <v>82</v>
      </c>
      <c r="AV157" s="12" t="s">
        <v>82</v>
      </c>
      <c r="AW157" s="12" t="s">
        <v>31</v>
      </c>
      <c r="AX157" s="12" t="s">
        <v>80</v>
      </c>
      <c r="AY157" s="155" t="s">
        <v>141</v>
      </c>
    </row>
    <row r="158" spans="2:65" s="1" customFormat="1" ht="37.9" customHeight="1">
      <c r="B158" s="135"/>
      <c r="C158" s="136" t="s">
        <v>190</v>
      </c>
      <c r="D158" s="136" t="s">
        <v>143</v>
      </c>
      <c r="E158" s="137" t="s">
        <v>256</v>
      </c>
      <c r="F158" s="138" t="s">
        <v>257</v>
      </c>
      <c r="G158" s="139" t="s">
        <v>207</v>
      </c>
      <c r="H158" s="140">
        <v>78</v>
      </c>
      <c r="I158" s="141"/>
      <c r="J158" s="142">
        <f>ROUND(I158*H158,2)</f>
        <v>0</v>
      </c>
      <c r="K158" s="138" t="s">
        <v>147</v>
      </c>
      <c r="L158" s="31"/>
      <c r="M158" s="143" t="s">
        <v>1</v>
      </c>
      <c r="N158" s="144" t="s">
        <v>39</v>
      </c>
      <c r="P158" s="145">
        <f>O158*H158</f>
        <v>0</v>
      </c>
      <c r="Q158" s="145">
        <v>0</v>
      </c>
      <c r="R158" s="145">
        <f>Q158*H158</f>
        <v>0</v>
      </c>
      <c r="S158" s="145">
        <v>0</v>
      </c>
      <c r="T158" s="146">
        <f>S158*H158</f>
        <v>0</v>
      </c>
      <c r="AR158" s="147" t="s">
        <v>148</v>
      </c>
      <c r="AT158" s="147" t="s">
        <v>143</v>
      </c>
      <c r="AU158" s="147" t="s">
        <v>82</v>
      </c>
      <c r="AY158" s="16" t="s">
        <v>141</v>
      </c>
      <c r="BE158" s="148">
        <f>IF(N158="základní",J158,0)</f>
        <v>0</v>
      </c>
      <c r="BF158" s="148">
        <f>IF(N158="snížená",J158,0)</f>
        <v>0</v>
      </c>
      <c r="BG158" s="148">
        <f>IF(N158="zákl. přenesená",J158,0)</f>
        <v>0</v>
      </c>
      <c r="BH158" s="148">
        <f>IF(N158="sníž. přenesená",J158,0)</f>
        <v>0</v>
      </c>
      <c r="BI158" s="148">
        <f>IF(N158="nulová",J158,0)</f>
        <v>0</v>
      </c>
      <c r="BJ158" s="16" t="s">
        <v>80</v>
      </c>
      <c r="BK158" s="148">
        <f>ROUND(I158*H158,2)</f>
        <v>0</v>
      </c>
      <c r="BL158" s="16" t="s">
        <v>148</v>
      </c>
      <c r="BM158" s="147" t="s">
        <v>575</v>
      </c>
    </row>
    <row r="159" spans="2:65" s="1" customFormat="1" ht="39">
      <c r="B159" s="31"/>
      <c r="D159" s="149" t="s">
        <v>150</v>
      </c>
      <c r="F159" s="150" t="s">
        <v>259</v>
      </c>
      <c r="I159" s="151"/>
      <c r="L159" s="31"/>
      <c r="M159" s="152"/>
      <c r="T159" s="54"/>
      <c r="AT159" s="16" t="s">
        <v>150</v>
      </c>
      <c r="AU159" s="16" t="s">
        <v>82</v>
      </c>
    </row>
    <row r="160" spans="2:65" s="13" customFormat="1">
      <c r="B160" s="161"/>
      <c r="D160" s="149" t="s">
        <v>154</v>
      </c>
      <c r="E160" s="162" t="s">
        <v>1</v>
      </c>
      <c r="F160" s="163" t="s">
        <v>576</v>
      </c>
      <c r="H160" s="162" t="s">
        <v>1</v>
      </c>
      <c r="I160" s="164"/>
      <c r="L160" s="161"/>
      <c r="M160" s="165"/>
      <c r="T160" s="166"/>
      <c r="AT160" s="162" t="s">
        <v>154</v>
      </c>
      <c r="AU160" s="162" t="s">
        <v>82</v>
      </c>
      <c r="AV160" s="13" t="s">
        <v>80</v>
      </c>
      <c r="AW160" s="13" t="s">
        <v>31</v>
      </c>
      <c r="AX160" s="13" t="s">
        <v>74</v>
      </c>
      <c r="AY160" s="162" t="s">
        <v>141</v>
      </c>
    </row>
    <row r="161" spans="2:65" s="12" customFormat="1">
      <c r="B161" s="154"/>
      <c r="D161" s="149" t="s">
        <v>154</v>
      </c>
      <c r="E161" s="155" t="s">
        <v>1</v>
      </c>
      <c r="F161" s="156" t="s">
        <v>577</v>
      </c>
      <c r="H161" s="157">
        <v>78</v>
      </c>
      <c r="I161" s="158"/>
      <c r="L161" s="154"/>
      <c r="M161" s="159"/>
      <c r="T161" s="160"/>
      <c r="AT161" s="155" t="s">
        <v>154</v>
      </c>
      <c r="AU161" s="155" t="s">
        <v>82</v>
      </c>
      <c r="AV161" s="12" t="s">
        <v>82</v>
      </c>
      <c r="AW161" s="12" t="s">
        <v>31</v>
      </c>
      <c r="AX161" s="12" t="s">
        <v>80</v>
      </c>
      <c r="AY161" s="155" t="s">
        <v>141</v>
      </c>
    </row>
    <row r="162" spans="2:65" s="1" customFormat="1" ht="33" customHeight="1">
      <c r="B162" s="135"/>
      <c r="C162" s="136" t="s">
        <v>198</v>
      </c>
      <c r="D162" s="136" t="s">
        <v>143</v>
      </c>
      <c r="E162" s="137" t="s">
        <v>261</v>
      </c>
      <c r="F162" s="138" t="s">
        <v>578</v>
      </c>
      <c r="G162" s="139" t="s">
        <v>207</v>
      </c>
      <c r="H162" s="140">
        <v>0.5</v>
      </c>
      <c r="I162" s="141"/>
      <c r="J162" s="142">
        <f>ROUND(I162*H162,2)</f>
        <v>0</v>
      </c>
      <c r="K162" s="138" t="s">
        <v>147</v>
      </c>
      <c r="L162" s="31"/>
      <c r="M162" s="143" t="s">
        <v>1</v>
      </c>
      <c r="N162" s="144" t="s">
        <v>39</v>
      </c>
      <c r="P162" s="145">
        <f>O162*H162</f>
        <v>0</v>
      </c>
      <c r="Q162" s="145">
        <v>0</v>
      </c>
      <c r="R162" s="145">
        <f>Q162*H162</f>
        <v>0</v>
      </c>
      <c r="S162" s="145">
        <v>0</v>
      </c>
      <c r="T162" s="146">
        <f>S162*H162</f>
        <v>0</v>
      </c>
      <c r="AR162" s="147" t="s">
        <v>148</v>
      </c>
      <c r="AT162" s="147" t="s">
        <v>143</v>
      </c>
      <c r="AU162" s="147" t="s">
        <v>82</v>
      </c>
      <c r="AY162" s="16" t="s">
        <v>141</v>
      </c>
      <c r="BE162" s="148">
        <f>IF(N162="základní",J162,0)</f>
        <v>0</v>
      </c>
      <c r="BF162" s="148">
        <f>IF(N162="snížená",J162,0)</f>
        <v>0</v>
      </c>
      <c r="BG162" s="148">
        <f>IF(N162="zákl. přenesená",J162,0)</f>
        <v>0</v>
      </c>
      <c r="BH162" s="148">
        <f>IF(N162="sníž. přenesená",J162,0)</f>
        <v>0</v>
      </c>
      <c r="BI162" s="148">
        <f>IF(N162="nulová",J162,0)</f>
        <v>0</v>
      </c>
      <c r="BJ162" s="16" t="s">
        <v>80</v>
      </c>
      <c r="BK162" s="148">
        <f>ROUND(I162*H162,2)</f>
        <v>0</v>
      </c>
      <c r="BL162" s="16" t="s">
        <v>148</v>
      </c>
      <c r="BM162" s="147" t="s">
        <v>579</v>
      </c>
    </row>
    <row r="163" spans="2:65" s="1" customFormat="1" ht="29.25">
      <c r="B163" s="31"/>
      <c r="D163" s="149" t="s">
        <v>150</v>
      </c>
      <c r="F163" s="150" t="s">
        <v>264</v>
      </c>
      <c r="I163" s="151"/>
      <c r="L163" s="31"/>
      <c r="M163" s="152"/>
      <c r="T163" s="54"/>
      <c r="AT163" s="16" t="s">
        <v>150</v>
      </c>
      <c r="AU163" s="16" t="s">
        <v>82</v>
      </c>
    </row>
    <row r="164" spans="2:65" s="12" customFormat="1">
      <c r="B164" s="154"/>
      <c r="D164" s="149" t="s">
        <v>154</v>
      </c>
      <c r="E164" s="155" t="s">
        <v>1</v>
      </c>
      <c r="F164" s="156" t="s">
        <v>580</v>
      </c>
      <c r="H164" s="157">
        <v>0.5</v>
      </c>
      <c r="I164" s="158"/>
      <c r="L164" s="154"/>
      <c r="M164" s="159"/>
      <c r="T164" s="160"/>
      <c r="AT164" s="155" t="s">
        <v>154</v>
      </c>
      <c r="AU164" s="155" t="s">
        <v>82</v>
      </c>
      <c r="AV164" s="12" t="s">
        <v>82</v>
      </c>
      <c r="AW164" s="12" t="s">
        <v>31</v>
      </c>
      <c r="AX164" s="12" t="s">
        <v>80</v>
      </c>
      <c r="AY164" s="155" t="s">
        <v>141</v>
      </c>
    </row>
    <row r="165" spans="2:65" s="1" customFormat="1" ht="24.2" customHeight="1">
      <c r="B165" s="135"/>
      <c r="C165" s="136" t="s">
        <v>204</v>
      </c>
      <c r="D165" s="136" t="s">
        <v>143</v>
      </c>
      <c r="E165" s="137" t="s">
        <v>275</v>
      </c>
      <c r="F165" s="138" t="s">
        <v>276</v>
      </c>
      <c r="G165" s="139" t="s">
        <v>146</v>
      </c>
      <c r="H165" s="140">
        <v>195</v>
      </c>
      <c r="I165" s="141"/>
      <c r="J165" s="142">
        <f>ROUND(I165*H165,2)</f>
        <v>0</v>
      </c>
      <c r="K165" s="138" t="s">
        <v>147</v>
      </c>
      <c r="L165" s="31"/>
      <c r="M165" s="143" t="s">
        <v>1</v>
      </c>
      <c r="N165" s="144" t="s">
        <v>39</v>
      </c>
      <c r="P165" s="145">
        <f>O165*H165</f>
        <v>0</v>
      </c>
      <c r="Q165" s="145">
        <v>0</v>
      </c>
      <c r="R165" s="145">
        <f>Q165*H165</f>
        <v>0</v>
      </c>
      <c r="S165" s="145">
        <v>0</v>
      </c>
      <c r="T165" s="146">
        <f>S165*H165</f>
        <v>0</v>
      </c>
      <c r="AR165" s="147" t="s">
        <v>148</v>
      </c>
      <c r="AT165" s="147" t="s">
        <v>143</v>
      </c>
      <c r="AU165" s="147" t="s">
        <v>82</v>
      </c>
      <c r="AY165" s="16" t="s">
        <v>141</v>
      </c>
      <c r="BE165" s="148">
        <f>IF(N165="základní",J165,0)</f>
        <v>0</v>
      </c>
      <c r="BF165" s="148">
        <f>IF(N165="snížená",J165,0)</f>
        <v>0</v>
      </c>
      <c r="BG165" s="148">
        <f>IF(N165="zákl. přenesená",J165,0)</f>
        <v>0</v>
      </c>
      <c r="BH165" s="148">
        <f>IF(N165="sníž. přenesená",J165,0)</f>
        <v>0</v>
      </c>
      <c r="BI165" s="148">
        <f>IF(N165="nulová",J165,0)</f>
        <v>0</v>
      </c>
      <c r="BJ165" s="16" t="s">
        <v>80</v>
      </c>
      <c r="BK165" s="148">
        <f>ROUND(I165*H165,2)</f>
        <v>0</v>
      </c>
      <c r="BL165" s="16" t="s">
        <v>148</v>
      </c>
      <c r="BM165" s="147" t="s">
        <v>581</v>
      </c>
    </row>
    <row r="166" spans="2:65" s="1" customFormat="1" ht="19.5">
      <c r="B166" s="31"/>
      <c r="D166" s="149" t="s">
        <v>150</v>
      </c>
      <c r="F166" s="150" t="s">
        <v>278</v>
      </c>
      <c r="I166" s="151"/>
      <c r="L166" s="31"/>
      <c r="M166" s="152"/>
      <c r="T166" s="54"/>
      <c r="AT166" s="16" t="s">
        <v>150</v>
      </c>
      <c r="AU166" s="16" t="s">
        <v>82</v>
      </c>
    </row>
    <row r="167" spans="2:65" s="1" customFormat="1" ht="19.5">
      <c r="B167" s="31"/>
      <c r="D167" s="149" t="s">
        <v>152</v>
      </c>
      <c r="F167" s="153" t="s">
        <v>549</v>
      </c>
      <c r="I167" s="151"/>
      <c r="L167" s="31"/>
      <c r="M167" s="152"/>
      <c r="T167" s="54"/>
      <c r="AT167" s="16" t="s">
        <v>152</v>
      </c>
      <c r="AU167" s="16" t="s">
        <v>82</v>
      </c>
    </row>
    <row r="168" spans="2:65" s="12" customFormat="1">
      <c r="B168" s="154"/>
      <c r="D168" s="149" t="s">
        <v>154</v>
      </c>
      <c r="E168" s="155" t="s">
        <v>1</v>
      </c>
      <c r="F168" s="156" t="s">
        <v>564</v>
      </c>
      <c r="H168" s="157">
        <v>195</v>
      </c>
      <c r="I168" s="158"/>
      <c r="L168" s="154"/>
      <c r="M168" s="159"/>
      <c r="T168" s="160"/>
      <c r="AT168" s="155" t="s">
        <v>154</v>
      </c>
      <c r="AU168" s="155" t="s">
        <v>82</v>
      </c>
      <c r="AV168" s="12" t="s">
        <v>82</v>
      </c>
      <c r="AW168" s="12" t="s">
        <v>31</v>
      </c>
      <c r="AX168" s="12" t="s">
        <v>80</v>
      </c>
      <c r="AY168" s="155" t="s">
        <v>141</v>
      </c>
    </row>
    <row r="169" spans="2:65" s="1" customFormat="1" ht="33" customHeight="1">
      <c r="B169" s="135"/>
      <c r="C169" s="136" t="s">
        <v>214</v>
      </c>
      <c r="D169" s="136" t="s">
        <v>143</v>
      </c>
      <c r="E169" s="137" t="s">
        <v>286</v>
      </c>
      <c r="F169" s="138" t="s">
        <v>287</v>
      </c>
      <c r="G169" s="139" t="s">
        <v>229</v>
      </c>
      <c r="H169" s="140">
        <v>140.4</v>
      </c>
      <c r="I169" s="141"/>
      <c r="J169" s="142">
        <f>ROUND(I169*H169,2)</f>
        <v>0</v>
      </c>
      <c r="K169" s="138" t="s">
        <v>147</v>
      </c>
      <c r="L169" s="31"/>
      <c r="M169" s="143" t="s">
        <v>1</v>
      </c>
      <c r="N169" s="144" t="s">
        <v>39</v>
      </c>
      <c r="P169" s="145">
        <f>O169*H169</f>
        <v>0</v>
      </c>
      <c r="Q169" s="145">
        <v>0</v>
      </c>
      <c r="R169" s="145">
        <f>Q169*H169</f>
        <v>0</v>
      </c>
      <c r="S169" s="145">
        <v>0</v>
      </c>
      <c r="T169" s="146">
        <f>S169*H169</f>
        <v>0</v>
      </c>
      <c r="AR169" s="147" t="s">
        <v>148</v>
      </c>
      <c r="AT169" s="147" t="s">
        <v>143</v>
      </c>
      <c r="AU169" s="147" t="s">
        <v>82</v>
      </c>
      <c r="AY169" s="16" t="s">
        <v>141</v>
      </c>
      <c r="BE169" s="148">
        <f>IF(N169="základní",J169,0)</f>
        <v>0</v>
      </c>
      <c r="BF169" s="148">
        <f>IF(N169="snížená",J169,0)</f>
        <v>0</v>
      </c>
      <c r="BG169" s="148">
        <f>IF(N169="zákl. přenesená",J169,0)</f>
        <v>0</v>
      </c>
      <c r="BH169" s="148">
        <f>IF(N169="sníž. přenesená",J169,0)</f>
        <v>0</v>
      </c>
      <c r="BI169" s="148">
        <f>IF(N169="nulová",J169,0)</f>
        <v>0</v>
      </c>
      <c r="BJ169" s="16" t="s">
        <v>80</v>
      </c>
      <c r="BK169" s="148">
        <f>ROUND(I169*H169,2)</f>
        <v>0</v>
      </c>
      <c r="BL169" s="16" t="s">
        <v>148</v>
      </c>
      <c r="BM169" s="147" t="s">
        <v>582</v>
      </c>
    </row>
    <row r="170" spans="2:65" s="1" customFormat="1" ht="29.25">
      <c r="B170" s="31"/>
      <c r="D170" s="149" t="s">
        <v>150</v>
      </c>
      <c r="F170" s="150" t="s">
        <v>289</v>
      </c>
      <c r="I170" s="151"/>
      <c r="L170" s="31"/>
      <c r="M170" s="152"/>
      <c r="T170" s="54"/>
      <c r="AT170" s="16" t="s">
        <v>150</v>
      </c>
      <c r="AU170" s="16" t="s">
        <v>82</v>
      </c>
    </row>
    <row r="171" spans="2:65" s="12" customFormat="1">
      <c r="B171" s="154"/>
      <c r="D171" s="149" t="s">
        <v>154</v>
      </c>
      <c r="F171" s="156" t="s">
        <v>583</v>
      </c>
      <c r="H171" s="157">
        <v>140.4</v>
      </c>
      <c r="I171" s="158"/>
      <c r="L171" s="154"/>
      <c r="M171" s="159"/>
      <c r="T171" s="160"/>
      <c r="AT171" s="155" t="s">
        <v>154</v>
      </c>
      <c r="AU171" s="155" t="s">
        <v>82</v>
      </c>
      <c r="AV171" s="12" t="s">
        <v>82</v>
      </c>
      <c r="AW171" s="12" t="s">
        <v>3</v>
      </c>
      <c r="AX171" s="12" t="s">
        <v>80</v>
      </c>
      <c r="AY171" s="155" t="s">
        <v>141</v>
      </c>
    </row>
    <row r="172" spans="2:65" s="1" customFormat="1" ht="24.2" customHeight="1">
      <c r="B172" s="135"/>
      <c r="C172" s="136" t="s">
        <v>220</v>
      </c>
      <c r="D172" s="136" t="s">
        <v>143</v>
      </c>
      <c r="E172" s="137" t="s">
        <v>584</v>
      </c>
      <c r="F172" s="138" t="s">
        <v>585</v>
      </c>
      <c r="G172" s="139" t="s">
        <v>207</v>
      </c>
      <c r="H172" s="140">
        <v>1.4850000000000001</v>
      </c>
      <c r="I172" s="141"/>
      <c r="J172" s="142">
        <f>ROUND(I172*H172,2)</f>
        <v>0</v>
      </c>
      <c r="K172" s="138" t="s">
        <v>147</v>
      </c>
      <c r="L172" s="31"/>
      <c r="M172" s="143" t="s">
        <v>1</v>
      </c>
      <c r="N172" s="144" t="s">
        <v>39</v>
      </c>
      <c r="P172" s="145">
        <f>O172*H172</f>
        <v>0</v>
      </c>
      <c r="Q172" s="145">
        <v>0</v>
      </c>
      <c r="R172" s="145">
        <f>Q172*H172</f>
        <v>0</v>
      </c>
      <c r="S172" s="145">
        <v>0</v>
      </c>
      <c r="T172" s="146">
        <f>S172*H172</f>
        <v>0</v>
      </c>
      <c r="AR172" s="147" t="s">
        <v>148</v>
      </c>
      <c r="AT172" s="147" t="s">
        <v>143</v>
      </c>
      <c r="AU172" s="147" t="s">
        <v>82</v>
      </c>
      <c r="AY172" s="16" t="s">
        <v>141</v>
      </c>
      <c r="BE172" s="148">
        <f>IF(N172="základní",J172,0)</f>
        <v>0</v>
      </c>
      <c r="BF172" s="148">
        <f>IF(N172="snížená",J172,0)</f>
        <v>0</v>
      </c>
      <c r="BG172" s="148">
        <f>IF(N172="zákl. přenesená",J172,0)</f>
        <v>0</v>
      </c>
      <c r="BH172" s="148">
        <f>IF(N172="sníž. přenesená",J172,0)</f>
        <v>0</v>
      </c>
      <c r="BI172" s="148">
        <f>IF(N172="nulová",J172,0)</f>
        <v>0</v>
      </c>
      <c r="BJ172" s="16" t="s">
        <v>80</v>
      </c>
      <c r="BK172" s="148">
        <f>ROUND(I172*H172,2)</f>
        <v>0</v>
      </c>
      <c r="BL172" s="16" t="s">
        <v>148</v>
      </c>
      <c r="BM172" s="147" t="s">
        <v>586</v>
      </c>
    </row>
    <row r="173" spans="2:65" s="1" customFormat="1" ht="39">
      <c r="B173" s="31"/>
      <c r="D173" s="149" t="s">
        <v>150</v>
      </c>
      <c r="F173" s="150" t="s">
        <v>587</v>
      </c>
      <c r="I173" s="151"/>
      <c r="L173" s="31"/>
      <c r="M173" s="152"/>
      <c r="T173" s="54"/>
      <c r="AT173" s="16" t="s">
        <v>150</v>
      </c>
      <c r="AU173" s="16" t="s">
        <v>82</v>
      </c>
    </row>
    <row r="174" spans="2:65" s="1" customFormat="1" ht="19.5">
      <c r="B174" s="31"/>
      <c r="D174" s="149" t="s">
        <v>152</v>
      </c>
      <c r="F174" s="153" t="s">
        <v>549</v>
      </c>
      <c r="I174" s="151"/>
      <c r="L174" s="31"/>
      <c r="M174" s="152"/>
      <c r="T174" s="54"/>
      <c r="AT174" s="16" t="s">
        <v>152</v>
      </c>
      <c r="AU174" s="16" t="s">
        <v>82</v>
      </c>
    </row>
    <row r="175" spans="2:65" s="12" customFormat="1">
      <c r="B175" s="154"/>
      <c r="D175" s="149" t="s">
        <v>154</v>
      </c>
      <c r="E175" s="155" t="s">
        <v>1</v>
      </c>
      <c r="F175" s="156" t="s">
        <v>588</v>
      </c>
      <c r="H175" s="157">
        <v>1.4850000000000001</v>
      </c>
      <c r="I175" s="158"/>
      <c r="L175" s="154"/>
      <c r="M175" s="159"/>
      <c r="T175" s="160"/>
      <c r="AT175" s="155" t="s">
        <v>154</v>
      </c>
      <c r="AU175" s="155" t="s">
        <v>82</v>
      </c>
      <c r="AV175" s="12" t="s">
        <v>82</v>
      </c>
      <c r="AW175" s="12" t="s">
        <v>31</v>
      </c>
      <c r="AX175" s="12" t="s">
        <v>80</v>
      </c>
      <c r="AY175" s="155" t="s">
        <v>141</v>
      </c>
    </row>
    <row r="176" spans="2:65" s="1" customFormat="1" ht="16.5" customHeight="1">
      <c r="B176" s="135"/>
      <c r="C176" s="174" t="s">
        <v>225</v>
      </c>
      <c r="D176" s="174" t="s">
        <v>226</v>
      </c>
      <c r="E176" s="175" t="s">
        <v>589</v>
      </c>
      <c r="F176" s="176" t="s">
        <v>590</v>
      </c>
      <c r="G176" s="177" t="s">
        <v>229</v>
      </c>
      <c r="H176" s="178">
        <v>2.97</v>
      </c>
      <c r="I176" s="179"/>
      <c r="J176" s="180">
        <f>ROUND(I176*H176,2)</f>
        <v>0</v>
      </c>
      <c r="K176" s="176" t="s">
        <v>147</v>
      </c>
      <c r="L176" s="181"/>
      <c r="M176" s="182" t="s">
        <v>1</v>
      </c>
      <c r="N176" s="183" t="s">
        <v>39</v>
      </c>
      <c r="P176" s="145">
        <f>O176*H176</f>
        <v>0</v>
      </c>
      <c r="Q176" s="145">
        <v>1</v>
      </c>
      <c r="R176" s="145">
        <f>Q176*H176</f>
        <v>2.97</v>
      </c>
      <c r="S176" s="145">
        <v>0</v>
      </c>
      <c r="T176" s="146">
        <f>S176*H176</f>
        <v>0</v>
      </c>
      <c r="AR176" s="147" t="s">
        <v>190</v>
      </c>
      <c r="AT176" s="147" t="s">
        <v>226</v>
      </c>
      <c r="AU176" s="147" t="s">
        <v>82</v>
      </c>
      <c r="AY176" s="16" t="s">
        <v>141</v>
      </c>
      <c r="BE176" s="148">
        <f>IF(N176="základní",J176,0)</f>
        <v>0</v>
      </c>
      <c r="BF176" s="148">
        <f>IF(N176="snížená",J176,0)</f>
        <v>0</v>
      </c>
      <c r="BG176" s="148">
        <f>IF(N176="zákl. přenesená",J176,0)</f>
        <v>0</v>
      </c>
      <c r="BH176" s="148">
        <f>IF(N176="sníž. přenesená",J176,0)</f>
        <v>0</v>
      </c>
      <c r="BI176" s="148">
        <f>IF(N176="nulová",J176,0)</f>
        <v>0</v>
      </c>
      <c r="BJ176" s="16" t="s">
        <v>80</v>
      </c>
      <c r="BK176" s="148">
        <f>ROUND(I176*H176,2)</f>
        <v>0</v>
      </c>
      <c r="BL176" s="16" t="s">
        <v>148</v>
      </c>
      <c r="BM176" s="147" t="s">
        <v>591</v>
      </c>
    </row>
    <row r="177" spans="2:65" s="1" customFormat="1">
      <c r="B177" s="31"/>
      <c r="D177" s="149" t="s">
        <v>150</v>
      </c>
      <c r="F177" s="150" t="s">
        <v>590</v>
      </c>
      <c r="I177" s="151"/>
      <c r="L177" s="31"/>
      <c r="M177" s="152"/>
      <c r="T177" s="54"/>
      <c r="AT177" s="16" t="s">
        <v>150</v>
      </c>
      <c r="AU177" s="16" t="s">
        <v>82</v>
      </c>
    </row>
    <row r="178" spans="2:65" s="12" customFormat="1">
      <c r="B178" s="154"/>
      <c r="D178" s="149" t="s">
        <v>154</v>
      </c>
      <c r="F178" s="156" t="s">
        <v>592</v>
      </c>
      <c r="H178" s="157">
        <v>2.97</v>
      </c>
      <c r="I178" s="158"/>
      <c r="L178" s="154"/>
      <c r="M178" s="159"/>
      <c r="T178" s="160"/>
      <c r="AT178" s="155" t="s">
        <v>154</v>
      </c>
      <c r="AU178" s="155" t="s">
        <v>82</v>
      </c>
      <c r="AV178" s="12" t="s">
        <v>82</v>
      </c>
      <c r="AW178" s="12" t="s">
        <v>3</v>
      </c>
      <c r="AX178" s="12" t="s">
        <v>80</v>
      </c>
      <c r="AY178" s="155" t="s">
        <v>141</v>
      </c>
    </row>
    <row r="179" spans="2:65" s="1" customFormat="1" ht="24.2" customHeight="1">
      <c r="B179" s="135"/>
      <c r="C179" s="136" t="s">
        <v>232</v>
      </c>
      <c r="D179" s="136" t="s">
        <v>143</v>
      </c>
      <c r="E179" s="137" t="s">
        <v>593</v>
      </c>
      <c r="F179" s="138" t="s">
        <v>594</v>
      </c>
      <c r="G179" s="139" t="s">
        <v>146</v>
      </c>
      <c r="H179" s="140">
        <v>5</v>
      </c>
      <c r="I179" s="141"/>
      <c r="J179" s="142">
        <f>ROUND(I179*H179,2)</f>
        <v>0</v>
      </c>
      <c r="K179" s="138" t="s">
        <v>1</v>
      </c>
      <c r="L179" s="31"/>
      <c r="M179" s="143" t="s">
        <v>1</v>
      </c>
      <c r="N179" s="144" t="s">
        <v>39</v>
      </c>
      <c r="P179" s="145">
        <f>O179*H179</f>
        <v>0</v>
      </c>
      <c r="Q179" s="145">
        <v>0</v>
      </c>
      <c r="R179" s="145">
        <f>Q179*H179</f>
        <v>0</v>
      </c>
      <c r="S179" s="145">
        <v>0</v>
      </c>
      <c r="T179" s="146">
        <f>S179*H179</f>
        <v>0</v>
      </c>
      <c r="AR179" s="147" t="s">
        <v>148</v>
      </c>
      <c r="AT179" s="147" t="s">
        <v>143</v>
      </c>
      <c r="AU179" s="147" t="s">
        <v>82</v>
      </c>
      <c r="AY179" s="16" t="s">
        <v>141</v>
      </c>
      <c r="BE179" s="148">
        <f>IF(N179="základní",J179,0)</f>
        <v>0</v>
      </c>
      <c r="BF179" s="148">
        <f>IF(N179="snížená",J179,0)</f>
        <v>0</v>
      </c>
      <c r="BG179" s="148">
        <f>IF(N179="zákl. přenesená",J179,0)</f>
        <v>0</v>
      </c>
      <c r="BH179" s="148">
        <f>IF(N179="sníž. přenesená",J179,0)</f>
        <v>0</v>
      </c>
      <c r="BI179" s="148">
        <f>IF(N179="nulová",J179,0)</f>
        <v>0</v>
      </c>
      <c r="BJ179" s="16" t="s">
        <v>80</v>
      </c>
      <c r="BK179" s="148">
        <f>ROUND(I179*H179,2)</f>
        <v>0</v>
      </c>
      <c r="BL179" s="16" t="s">
        <v>148</v>
      </c>
      <c r="BM179" s="147" t="s">
        <v>595</v>
      </c>
    </row>
    <row r="180" spans="2:65" s="1" customFormat="1">
      <c r="B180" s="31"/>
      <c r="D180" s="149" t="s">
        <v>150</v>
      </c>
      <c r="F180" s="150" t="s">
        <v>594</v>
      </c>
      <c r="I180" s="151"/>
      <c r="L180" s="31"/>
      <c r="M180" s="152"/>
      <c r="T180" s="54"/>
      <c r="AT180" s="16" t="s">
        <v>150</v>
      </c>
      <c r="AU180" s="16" t="s">
        <v>82</v>
      </c>
    </row>
    <row r="181" spans="2:65" s="1" customFormat="1" ht="24.2" customHeight="1">
      <c r="B181" s="135"/>
      <c r="C181" s="136" t="s">
        <v>8</v>
      </c>
      <c r="D181" s="136" t="s">
        <v>143</v>
      </c>
      <c r="E181" s="137" t="s">
        <v>596</v>
      </c>
      <c r="F181" s="138" t="s">
        <v>597</v>
      </c>
      <c r="G181" s="139" t="s">
        <v>146</v>
      </c>
      <c r="H181" s="140">
        <v>5</v>
      </c>
      <c r="I181" s="141"/>
      <c r="J181" s="142">
        <f>ROUND(I181*H181,2)</f>
        <v>0</v>
      </c>
      <c r="K181" s="138" t="s">
        <v>147</v>
      </c>
      <c r="L181" s="31"/>
      <c r="M181" s="143" t="s">
        <v>1</v>
      </c>
      <c r="N181" s="144" t="s">
        <v>39</v>
      </c>
      <c r="P181" s="145">
        <f>O181*H181</f>
        <v>0</v>
      </c>
      <c r="Q181" s="145">
        <v>0</v>
      </c>
      <c r="R181" s="145">
        <f>Q181*H181</f>
        <v>0</v>
      </c>
      <c r="S181" s="145">
        <v>0</v>
      </c>
      <c r="T181" s="146">
        <f>S181*H181</f>
        <v>0</v>
      </c>
      <c r="AR181" s="147" t="s">
        <v>148</v>
      </c>
      <c r="AT181" s="147" t="s">
        <v>143</v>
      </c>
      <c r="AU181" s="147" t="s">
        <v>82</v>
      </c>
      <c r="AY181" s="16" t="s">
        <v>141</v>
      </c>
      <c r="BE181" s="148">
        <f>IF(N181="základní",J181,0)</f>
        <v>0</v>
      </c>
      <c r="BF181" s="148">
        <f>IF(N181="snížená",J181,0)</f>
        <v>0</v>
      </c>
      <c r="BG181" s="148">
        <f>IF(N181="zákl. přenesená",J181,0)</f>
        <v>0</v>
      </c>
      <c r="BH181" s="148">
        <f>IF(N181="sníž. přenesená",J181,0)</f>
        <v>0</v>
      </c>
      <c r="BI181" s="148">
        <f>IF(N181="nulová",J181,0)</f>
        <v>0</v>
      </c>
      <c r="BJ181" s="16" t="s">
        <v>80</v>
      </c>
      <c r="BK181" s="148">
        <f>ROUND(I181*H181,2)</f>
        <v>0</v>
      </c>
      <c r="BL181" s="16" t="s">
        <v>148</v>
      </c>
      <c r="BM181" s="147" t="s">
        <v>598</v>
      </c>
    </row>
    <row r="182" spans="2:65" s="1" customFormat="1" ht="19.5">
      <c r="B182" s="31"/>
      <c r="D182" s="149" t="s">
        <v>150</v>
      </c>
      <c r="F182" s="150" t="s">
        <v>599</v>
      </c>
      <c r="I182" s="151"/>
      <c r="L182" s="31"/>
      <c r="M182" s="152"/>
      <c r="T182" s="54"/>
      <c r="AT182" s="16" t="s">
        <v>150</v>
      </c>
      <c r="AU182" s="16" t="s">
        <v>82</v>
      </c>
    </row>
    <row r="183" spans="2:65" s="1" customFormat="1" ht="19.5">
      <c r="B183" s="31"/>
      <c r="D183" s="149" t="s">
        <v>152</v>
      </c>
      <c r="F183" s="153" t="s">
        <v>549</v>
      </c>
      <c r="I183" s="151"/>
      <c r="L183" s="31"/>
      <c r="M183" s="152"/>
      <c r="T183" s="54"/>
      <c r="AT183" s="16" t="s">
        <v>152</v>
      </c>
      <c r="AU183" s="16" t="s">
        <v>82</v>
      </c>
    </row>
    <row r="184" spans="2:65" s="12" customFormat="1">
      <c r="B184" s="154"/>
      <c r="D184" s="149" t="s">
        <v>154</v>
      </c>
      <c r="E184" s="155" t="s">
        <v>1</v>
      </c>
      <c r="F184" s="156" t="s">
        <v>170</v>
      </c>
      <c r="H184" s="157">
        <v>5</v>
      </c>
      <c r="I184" s="158"/>
      <c r="L184" s="154"/>
      <c r="M184" s="159"/>
      <c r="T184" s="160"/>
      <c r="AT184" s="155" t="s">
        <v>154</v>
      </c>
      <c r="AU184" s="155" t="s">
        <v>82</v>
      </c>
      <c r="AV184" s="12" t="s">
        <v>82</v>
      </c>
      <c r="AW184" s="12" t="s">
        <v>31</v>
      </c>
      <c r="AX184" s="12" t="s">
        <v>80</v>
      </c>
      <c r="AY184" s="155" t="s">
        <v>141</v>
      </c>
    </row>
    <row r="185" spans="2:65" s="1" customFormat="1" ht="66.75" customHeight="1">
      <c r="B185" s="135"/>
      <c r="C185" s="136" t="s">
        <v>244</v>
      </c>
      <c r="D185" s="136" t="s">
        <v>143</v>
      </c>
      <c r="E185" s="137" t="s">
        <v>600</v>
      </c>
      <c r="F185" s="138" t="s">
        <v>601</v>
      </c>
      <c r="G185" s="139" t="s">
        <v>163</v>
      </c>
      <c r="H185" s="140">
        <v>2</v>
      </c>
      <c r="I185" s="141"/>
      <c r="J185" s="142">
        <f>ROUND(I185*H185,2)</f>
        <v>0</v>
      </c>
      <c r="K185" s="138" t="s">
        <v>1</v>
      </c>
      <c r="L185" s="31"/>
      <c r="M185" s="143" t="s">
        <v>1</v>
      </c>
      <c r="N185" s="144" t="s">
        <v>39</v>
      </c>
      <c r="P185" s="145">
        <f>O185*H185</f>
        <v>0</v>
      </c>
      <c r="Q185" s="145">
        <v>0</v>
      </c>
      <c r="R185" s="145">
        <f>Q185*H185</f>
        <v>0</v>
      </c>
      <c r="S185" s="145">
        <v>0</v>
      </c>
      <c r="T185" s="146">
        <f>S185*H185</f>
        <v>0</v>
      </c>
      <c r="AR185" s="147" t="s">
        <v>148</v>
      </c>
      <c r="AT185" s="147" t="s">
        <v>143</v>
      </c>
      <c r="AU185" s="147" t="s">
        <v>82</v>
      </c>
      <c r="AY185" s="16" t="s">
        <v>141</v>
      </c>
      <c r="BE185" s="148">
        <f>IF(N185="základní",J185,0)</f>
        <v>0</v>
      </c>
      <c r="BF185" s="148">
        <f>IF(N185="snížená",J185,0)</f>
        <v>0</v>
      </c>
      <c r="BG185" s="148">
        <f>IF(N185="zákl. přenesená",J185,0)</f>
        <v>0</v>
      </c>
      <c r="BH185" s="148">
        <f>IF(N185="sníž. přenesená",J185,0)</f>
        <v>0</v>
      </c>
      <c r="BI185" s="148">
        <f>IF(N185="nulová",J185,0)</f>
        <v>0</v>
      </c>
      <c r="BJ185" s="16" t="s">
        <v>80</v>
      </c>
      <c r="BK185" s="148">
        <f>ROUND(I185*H185,2)</f>
        <v>0</v>
      </c>
      <c r="BL185" s="16" t="s">
        <v>148</v>
      </c>
      <c r="BM185" s="147" t="s">
        <v>602</v>
      </c>
    </row>
    <row r="186" spans="2:65" s="1" customFormat="1" ht="48.75">
      <c r="B186" s="31"/>
      <c r="D186" s="149" t="s">
        <v>150</v>
      </c>
      <c r="F186" s="150" t="s">
        <v>603</v>
      </c>
      <c r="I186" s="151"/>
      <c r="L186" s="31"/>
      <c r="M186" s="152"/>
      <c r="T186" s="54"/>
      <c r="AT186" s="16" t="s">
        <v>150</v>
      </c>
      <c r="AU186" s="16" t="s">
        <v>82</v>
      </c>
    </row>
    <row r="187" spans="2:65" s="1" customFormat="1" ht="19.5">
      <c r="B187" s="31"/>
      <c r="D187" s="149" t="s">
        <v>152</v>
      </c>
      <c r="F187" s="153" t="s">
        <v>549</v>
      </c>
      <c r="I187" s="151"/>
      <c r="L187" s="31"/>
      <c r="M187" s="152"/>
      <c r="T187" s="54"/>
      <c r="AT187" s="16" t="s">
        <v>152</v>
      </c>
      <c r="AU187" s="16" t="s">
        <v>82</v>
      </c>
    </row>
    <row r="188" spans="2:65" s="12" customFormat="1">
      <c r="B188" s="154"/>
      <c r="D188" s="149" t="s">
        <v>154</v>
      </c>
      <c r="E188" s="155" t="s">
        <v>1</v>
      </c>
      <c r="F188" s="156" t="s">
        <v>82</v>
      </c>
      <c r="H188" s="157">
        <v>2</v>
      </c>
      <c r="I188" s="158"/>
      <c r="L188" s="154"/>
      <c r="M188" s="159"/>
      <c r="T188" s="160"/>
      <c r="AT188" s="155" t="s">
        <v>154</v>
      </c>
      <c r="AU188" s="155" t="s">
        <v>82</v>
      </c>
      <c r="AV188" s="12" t="s">
        <v>82</v>
      </c>
      <c r="AW188" s="12" t="s">
        <v>31</v>
      </c>
      <c r="AX188" s="12" t="s">
        <v>80</v>
      </c>
      <c r="AY188" s="155" t="s">
        <v>141</v>
      </c>
    </row>
    <row r="189" spans="2:65" s="11" customFormat="1" ht="22.9" customHeight="1">
      <c r="B189" s="123"/>
      <c r="D189" s="124" t="s">
        <v>73</v>
      </c>
      <c r="E189" s="133" t="s">
        <v>148</v>
      </c>
      <c r="F189" s="133" t="s">
        <v>604</v>
      </c>
      <c r="I189" s="126"/>
      <c r="J189" s="134">
        <f>BK189</f>
        <v>0</v>
      </c>
      <c r="L189" s="123"/>
      <c r="M189" s="128"/>
      <c r="P189" s="129">
        <f>SUM(P190:P201)</f>
        <v>0</v>
      </c>
      <c r="R189" s="129">
        <f>SUM(R190:R201)</f>
        <v>0</v>
      </c>
      <c r="T189" s="130">
        <f>SUM(T190:T201)</f>
        <v>0</v>
      </c>
      <c r="AR189" s="124" t="s">
        <v>80</v>
      </c>
      <c r="AT189" s="131" t="s">
        <v>73</v>
      </c>
      <c r="AU189" s="131" t="s">
        <v>80</v>
      </c>
      <c r="AY189" s="124" t="s">
        <v>141</v>
      </c>
      <c r="BK189" s="132">
        <f>SUM(BK190:BK201)</f>
        <v>0</v>
      </c>
    </row>
    <row r="190" spans="2:65" s="1" customFormat="1" ht="16.5" customHeight="1">
      <c r="B190" s="135"/>
      <c r="C190" s="136" t="s">
        <v>251</v>
      </c>
      <c r="D190" s="136" t="s">
        <v>143</v>
      </c>
      <c r="E190" s="137" t="s">
        <v>605</v>
      </c>
      <c r="F190" s="138" t="s">
        <v>606</v>
      </c>
      <c r="G190" s="139" t="s">
        <v>207</v>
      </c>
      <c r="H190" s="140">
        <v>0.1</v>
      </c>
      <c r="I190" s="141"/>
      <c r="J190" s="142">
        <f>ROUND(I190*H190,2)</f>
        <v>0</v>
      </c>
      <c r="K190" s="138" t="s">
        <v>147</v>
      </c>
      <c r="L190" s="31"/>
      <c r="M190" s="143" t="s">
        <v>1</v>
      </c>
      <c r="N190" s="144" t="s">
        <v>39</v>
      </c>
      <c r="P190" s="145">
        <f>O190*H190</f>
        <v>0</v>
      </c>
      <c r="Q190" s="145">
        <v>0</v>
      </c>
      <c r="R190" s="145">
        <f>Q190*H190</f>
        <v>0</v>
      </c>
      <c r="S190" s="145">
        <v>0</v>
      </c>
      <c r="T190" s="146">
        <f>S190*H190</f>
        <v>0</v>
      </c>
      <c r="AR190" s="147" t="s">
        <v>148</v>
      </c>
      <c r="AT190" s="147" t="s">
        <v>143</v>
      </c>
      <c r="AU190" s="147" t="s">
        <v>82</v>
      </c>
      <c r="AY190" s="16" t="s">
        <v>141</v>
      </c>
      <c r="BE190" s="148">
        <f>IF(N190="základní",J190,0)</f>
        <v>0</v>
      </c>
      <c r="BF190" s="148">
        <f>IF(N190="snížená",J190,0)</f>
        <v>0</v>
      </c>
      <c r="BG190" s="148">
        <f>IF(N190="zákl. přenesená",J190,0)</f>
        <v>0</v>
      </c>
      <c r="BH190" s="148">
        <f>IF(N190="sníž. přenesená",J190,0)</f>
        <v>0</v>
      </c>
      <c r="BI190" s="148">
        <f>IF(N190="nulová",J190,0)</f>
        <v>0</v>
      </c>
      <c r="BJ190" s="16" t="s">
        <v>80</v>
      </c>
      <c r="BK190" s="148">
        <f>ROUND(I190*H190,2)</f>
        <v>0</v>
      </c>
      <c r="BL190" s="16" t="s">
        <v>148</v>
      </c>
      <c r="BM190" s="147" t="s">
        <v>607</v>
      </c>
    </row>
    <row r="191" spans="2:65" s="1" customFormat="1" ht="19.5">
      <c r="B191" s="31"/>
      <c r="D191" s="149" t="s">
        <v>150</v>
      </c>
      <c r="F191" s="150" t="s">
        <v>608</v>
      </c>
      <c r="I191" s="151"/>
      <c r="L191" s="31"/>
      <c r="M191" s="152"/>
      <c r="T191" s="54"/>
      <c r="AT191" s="16" t="s">
        <v>150</v>
      </c>
      <c r="AU191" s="16" t="s">
        <v>82</v>
      </c>
    </row>
    <row r="192" spans="2:65" s="1" customFormat="1" ht="19.5">
      <c r="B192" s="31"/>
      <c r="D192" s="149" t="s">
        <v>152</v>
      </c>
      <c r="F192" s="153" t="s">
        <v>549</v>
      </c>
      <c r="I192" s="151"/>
      <c r="L192" s="31"/>
      <c r="M192" s="152"/>
      <c r="T192" s="54"/>
      <c r="AT192" s="16" t="s">
        <v>152</v>
      </c>
      <c r="AU192" s="16" t="s">
        <v>82</v>
      </c>
    </row>
    <row r="193" spans="2:65" s="12" customFormat="1">
      <c r="B193" s="154"/>
      <c r="D193" s="149" t="s">
        <v>154</v>
      </c>
      <c r="E193" s="155" t="s">
        <v>1</v>
      </c>
      <c r="F193" s="156" t="s">
        <v>609</v>
      </c>
      <c r="H193" s="157">
        <v>0.1</v>
      </c>
      <c r="I193" s="158"/>
      <c r="L193" s="154"/>
      <c r="M193" s="159"/>
      <c r="T193" s="160"/>
      <c r="AT193" s="155" t="s">
        <v>154</v>
      </c>
      <c r="AU193" s="155" t="s">
        <v>82</v>
      </c>
      <c r="AV193" s="12" t="s">
        <v>82</v>
      </c>
      <c r="AW193" s="12" t="s">
        <v>31</v>
      </c>
      <c r="AX193" s="12" t="s">
        <v>80</v>
      </c>
      <c r="AY193" s="155" t="s">
        <v>141</v>
      </c>
    </row>
    <row r="194" spans="2:65" s="1" customFormat="1" ht="24.2" customHeight="1">
      <c r="B194" s="135"/>
      <c r="C194" s="136" t="s">
        <v>255</v>
      </c>
      <c r="D194" s="136" t="s">
        <v>143</v>
      </c>
      <c r="E194" s="137" t="s">
        <v>610</v>
      </c>
      <c r="F194" s="138" t="s">
        <v>611</v>
      </c>
      <c r="G194" s="139" t="s">
        <v>207</v>
      </c>
      <c r="H194" s="140">
        <v>0.15</v>
      </c>
      <c r="I194" s="141"/>
      <c r="J194" s="142">
        <f>ROUND(I194*H194,2)</f>
        <v>0</v>
      </c>
      <c r="K194" s="138" t="s">
        <v>147</v>
      </c>
      <c r="L194" s="31"/>
      <c r="M194" s="143" t="s">
        <v>1</v>
      </c>
      <c r="N194" s="144" t="s">
        <v>39</v>
      </c>
      <c r="P194" s="145">
        <f>O194*H194</f>
        <v>0</v>
      </c>
      <c r="Q194" s="145">
        <v>0</v>
      </c>
      <c r="R194" s="145">
        <f>Q194*H194</f>
        <v>0</v>
      </c>
      <c r="S194" s="145">
        <v>0</v>
      </c>
      <c r="T194" s="146">
        <f>S194*H194</f>
        <v>0</v>
      </c>
      <c r="AR194" s="147" t="s">
        <v>148</v>
      </c>
      <c r="AT194" s="147" t="s">
        <v>143</v>
      </c>
      <c r="AU194" s="147" t="s">
        <v>82</v>
      </c>
      <c r="AY194" s="16" t="s">
        <v>141</v>
      </c>
      <c r="BE194" s="148">
        <f>IF(N194="základní",J194,0)</f>
        <v>0</v>
      </c>
      <c r="BF194" s="148">
        <f>IF(N194="snížená",J194,0)</f>
        <v>0</v>
      </c>
      <c r="BG194" s="148">
        <f>IF(N194="zákl. přenesená",J194,0)</f>
        <v>0</v>
      </c>
      <c r="BH194" s="148">
        <f>IF(N194="sníž. přenesená",J194,0)</f>
        <v>0</v>
      </c>
      <c r="BI194" s="148">
        <f>IF(N194="nulová",J194,0)</f>
        <v>0</v>
      </c>
      <c r="BJ194" s="16" t="s">
        <v>80</v>
      </c>
      <c r="BK194" s="148">
        <f>ROUND(I194*H194,2)</f>
        <v>0</v>
      </c>
      <c r="BL194" s="16" t="s">
        <v>148</v>
      </c>
      <c r="BM194" s="147" t="s">
        <v>612</v>
      </c>
    </row>
    <row r="195" spans="2:65" s="1" customFormat="1" ht="29.25">
      <c r="B195" s="31"/>
      <c r="D195" s="149" t="s">
        <v>150</v>
      </c>
      <c r="F195" s="150" t="s">
        <v>613</v>
      </c>
      <c r="I195" s="151"/>
      <c r="L195" s="31"/>
      <c r="M195" s="152"/>
      <c r="T195" s="54"/>
      <c r="AT195" s="16" t="s">
        <v>150</v>
      </c>
      <c r="AU195" s="16" t="s">
        <v>82</v>
      </c>
    </row>
    <row r="196" spans="2:65" s="1" customFormat="1" ht="19.5">
      <c r="B196" s="31"/>
      <c r="D196" s="149" t="s">
        <v>152</v>
      </c>
      <c r="F196" s="153" t="s">
        <v>549</v>
      </c>
      <c r="I196" s="151"/>
      <c r="L196" s="31"/>
      <c r="M196" s="152"/>
      <c r="T196" s="54"/>
      <c r="AT196" s="16" t="s">
        <v>152</v>
      </c>
      <c r="AU196" s="16" t="s">
        <v>82</v>
      </c>
    </row>
    <row r="197" spans="2:65" s="12" customFormat="1">
      <c r="B197" s="154"/>
      <c r="D197" s="149" t="s">
        <v>154</v>
      </c>
      <c r="E197" s="155" t="s">
        <v>1</v>
      </c>
      <c r="F197" s="156" t="s">
        <v>614</v>
      </c>
      <c r="H197" s="157">
        <v>0.15</v>
      </c>
      <c r="I197" s="158"/>
      <c r="L197" s="154"/>
      <c r="M197" s="159"/>
      <c r="T197" s="160"/>
      <c r="AT197" s="155" t="s">
        <v>154</v>
      </c>
      <c r="AU197" s="155" t="s">
        <v>82</v>
      </c>
      <c r="AV197" s="12" t="s">
        <v>82</v>
      </c>
      <c r="AW197" s="12" t="s">
        <v>31</v>
      </c>
      <c r="AX197" s="12" t="s">
        <v>80</v>
      </c>
      <c r="AY197" s="155" t="s">
        <v>141</v>
      </c>
    </row>
    <row r="198" spans="2:65" s="1" customFormat="1" ht="24.2" customHeight="1">
      <c r="B198" s="135"/>
      <c r="C198" s="136" t="s">
        <v>260</v>
      </c>
      <c r="D198" s="136" t="s">
        <v>143</v>
      </c>
      <c r="E198" s="137" t="s">
        <v>615</v>
      </c>
      <c r="F198" s="138" t="s">
        <v>616</v>
      </c>
      <c r="G198" s="139" t="s">
        <v>207</v>
      </c>
      <c r="H198" s="140">
        <v>0.39600000000000002</v>
      </c>
      <c r="I198" s="141"/>
      <c r="J198" s="142">
        <f>ROUND(I198*H198,2)</f>
        <v>0</v>
      </c>
      <c r="K198" s="138" t="s">
        <v>147</v>
      </c>
      <c r="L198" s="31"/>
      <c r="M198" s="143" t="s">
        <v>1</v>
      </c>
      <c r="N198" s="144" t="s">
        <v>39</v>
      </c>
      <c r="P198" s="145">
        <f>O198*H198</f>
        <v>0</v>
      </c>
      <c r="Q198" s="145">
        <v>0</v>
      </c>
      <c r="R198" s="145">
        <f>Q198*H198</f>
        <v>0</v>
      </c>
      <c r="S198" s="145">
        <v>0</v>
      </c>
      <c r="T198" s="146">
        <f>S198*H198</f>
        <v>0</v>
      </c>
      <c r="AR198" s="147" t="s">
        <v>148</v>
      </c>
      <c r="AT198" s="147" t="s">
        <v>143</v>
      </c>
      <c r="AU198" s="147" t="s">
        <v>82</v>
      </c>
      <c r="AY198" s="16" t="s">
        <v>141</v>
      </c>
      <c r="BE198" s="148">
        <f>IF(N198="základní",J198,0)</f>
        <v>0</v>
      </c>
      <c r="BF198" s="148">
        <f>IF(N198="snížená",J198,0)</f>
        <v>0</v>
      </c>
      <c r="BG198" s="148">
        <f>IF(N198="zákl. přenesená",J198,0)</f>
        <v>0</v>
      </c>
      <c r="BH198" s="148">
        <f>IF(N198="sníž. přenesená",J198,0)</f>
        <v>0</v>
      </c>
      <c r="BI198" s="148">
        <f>IF(N198="nulová",J198,0)</f>
        <v>0</v>
      </c>
      <c r="BJ198" s="16" t="s">
        <v>80</v>
      </c>
      <c r="BK198" s="148">
        <f>ROUND(I198*H198,2)</f>
        <v>0</v>
      </c>
      <c r="BL198" s="16" t="s">
        <v>148</v>
      </c>
      <c r="BM198" s="147" t="s">
        <v>617</v>
      </c>
    </row>
    <row r="199" spans="2:65" s="1" customFormat="1" ht="19.5">
      <c r="B199" s="31"/>
      <c r="D199" s="149" t="s">
        <v>150</v>
      </c>
      <c r="F199" s="150" t="s">
        <v>618</v>
      </c>
      <c r="I199" s="151"/>
      <c r="L199" s="31"/>
      <c r="M199" s="152"/>
      <c r="T199" s="54"/>
      <c r="AT199" s="16" t="s">
        <v>150</v>
      </c>
      <c r="AU199" s="16" t="s">
        <v>82</v>
      </c>
    </row>
    <row r="200" spans="2:65" s="1" customFormat="1" ht="19.5">
      <c r="B200" s="31"/>
      <c r="D200" s="149" t="s">
        <v>152</v>
      </c>
      <c r="F200" s="153" t="s">
        <v>549</v>
      </c>
      <c r="I200" s="151"/>
      <c r="L200" s="31"/>
      <c r="M200" s="152"/>
      <c r="T200" s="54"/>
      <c r="AT200" s="16" t="s">
        <v>152</v>
      </c>
      <c r="AU200" s="16" t="s">
        <v>82</v>
      </c>
    </row>
    <row r="201" spans="2:65" s="12" customFormat="1">
      <c r="B201" s="154"/>
      <c r="D201" s="149" t="s">
        <v>154</v>
      </c>
      <c r="E201" s="155" t="s">
        <v>1</v>
      </c>
      <c r="F201" s="156" t="s">
        <v>619</v>
      </c>
      <c r="H201" s="157">
        <v>0.39600000000000002</v>
      </c>
      <c r="I201" s="158"/>
      <c r="L201" s="154"/>
      <c r="M201" s="159"/>
      <c r="T201" s="160"/>
      <c r="AT201" s="155" t="s">
        <v>154</v>
      </c>
      <c r="AU201" s="155" t="s">
        <v>82</v>
      </c>
      <c r="AV201" s="12" t="s">
        <v>82</v>
      </c>
      <c r="AW201" s="12" t="s">
        <v>31</v>
      </c>
      <c r="AX201" s="12" t="s">
        <v>80</v>
      </c>
      <c r="AY201" s="155" t="s">
        <v>141</v>
      </c>
    </row>
    <row r="202" spans="2:65" s="11" customFormat="1" ht="22.9" customHeight="1">
      <c r="B202" s="123"/>
      <c r="D202" s="124" t="s">
        <v>73</v>
      </c>
      <c r="E202" s="133" t="s">
        <v>170</v>
      </c>
      <c r="F202" s="133" t="s">
        <v>410</v>
      </c>
      <c r="I202" s="126"/>
      <c r="J202" s="134">
        <f>BK202</f>
        <v>0</v>
      </c>
      <c r="L202" s="123"/>
      <c r="M202" s="128"/>
      <c r="P202" s="129">
        <f>SUM(P203:P214)</f>
        <v>0</v>
      </c>
      <c r="R202" s="129">
        <f>SUM(R203:R214)</f>
        <v>0</v>
      </c>
      <c r="T202" s="130">
        <f>SUM(T203:T214)</f>
        <v>0</v>
      </c>
      <c r="AR202" s="124" t="s">
        <v>80</v>
      </c>
      <c r="AT202" s="131" t="s">
        <v>73</v>
      </c>
      <c r="AU202" s="131" t="s">
        <v>80</v>
      </c>
      <c r="AY202" s="124" t="s">
        <v>141</v>
      </c>
      <c r="BK202" s="132">
        <f>SUM(BK203:BK214)</f>
        <v>0</v>
      </c>
    </row>
    <row r="203" spans="2:65" s="1" customFormat="1" ht="24.2" customHeight="1">
      <c r="B203" s="135"/>
      <c r="C203" s="136" t="s">
        <v>267</v>
      </c>
      <c r="D203" s="136" t="s">
        <v>143</v>
      </c>
      <c r="E203" s="137" t="s">
        <v>620</v>
      </c>
      <c r="F203" s="138" t="s">
        <v>621</v>
      </c>
      <c r="G203" s="139" t="s">
        <v>146</v>
      </c>
      <c r="H203" s="140">
        <v>195</v>
      </c>
      <c r="I203" s="141"/>
      <c r="J203" s="142">
        <f>ROUND(I203*H203,2)</f>
        <v>0</v>
      </c>
      <c r="K203" s="138" t="s">
        <v>147</v>
      </c>
      <c r="L203" s="31"/>
      <c r="M203" s="143" t="s">
        <v>1</v>
      </c>
      <c r="N203" s="144" t="s">
        <v>39</v>
      </c>
      <c r="P203" s="145">
        <f>O203*H203</f>
        <v>0</v>
      </c>
      <c r="Q203" s="145">
        <v>0</v>
      </c>
      <c r="R203" s="145">
        <f>Q203*H203</f>
        <v>0</v>
      </c>
      <c r="S203" s="145">
        <v>0</v>
      </c>
      <c r="T203" s="146">
        <f>S203*H203</f>
        <v>0</v>
      </c>
      <c r="AR203" s="147" t="s">
        <v>148</v>
      </c>
      <c r="AT203" s="147" t="s">
        <v>143</v>
      </c>
      <c r="AU203" s="147" t="s">
        <v>82</v>
      </c>
      <c r="AY203" s="16" t="s">
        <v>141</v>
      </c>
      <c r="BE203" s="148">
        <f>IF(N203="základní",J203,0)</f>
        <v>0</v>
      </c>
      <c r="BF203" s="148">
        <f>IF(N203="snížená",J203,0)</f>
        <v>0</v>
      </c>
      <c r="BG203" s="148">
        <f>IF(N203="zákl. přenesená",J203,0)</f>
        <v>0</v>
      </c>
      <c r="BH203" s="148">
        <f>IF(N203="sníž. přenesená",J203,0)</f>
        <v>0</v>
      </c>
      <c r="BI203" s="148">
        <f>IF(N203="nulová",J203,0)</f>
        <v>0</v>
      </c>
      <c r="BJ203" s="16" t="s">
        <v>80</v>
      </c>
      <c r="BK203" s="148">
        <f>ROUND(I203*H203,2)</f>
        <v>0</v>
      </c>
      <c r="BL203" s="16" t="s">
        <v>148</v>
      </c>
      <c r="BM203" s="147" t="s">
        <v>622</v>
      </c>
    </row>
    <row r="204" spans="2:65" s="1" customFormat="1" ht="19.5">
      <c r="B204" s="31"/>
      <c r="D204" s="149" t="s">
        <v>150</v>
      </c>
      <c r="F204" s="150" t="s">
        <v>623</v>
      </c>
      <c r="I204" s="151"/>
      <c r="L204" s="31"/>
      <c r="M204" s="152"/>
      <c r="T204" s="54"/>
      <c r="AT204" s="16" t="s">
        <v>150</v>
      </c>
      <c r="AU204" s="16" t="s">
        <v>82</v>
      </c>
    </row>
    <row r="205" spans="2:65" s="1" customFormat="1" ht="24.2" customHeight="1">
      <c r="B205" s="135"/>
      <c r="C205" s="136" t="s">
        <v>7</v>
      </c>
      <c r="D205" s="136" t="s">
        <v>143</v>
      </c>
      <c r="E205" s="137" t="s">
        <v>624</v>
      </c>
      <c r="F205" s="138" t="s">
        <v>625</v>
      </c>
      <c r="G205" s="139" t="s">
        <v>146</v>
      </c>
      <c r="H205" s="140">
        <v>195</v>
      </c>
      <c r="I205" s="141"/>
      <c r="J205" s="142">
        <f>ROUND(I205*H205,2)</f>
        <v>0</v>
      </c>
      <c r="K205" s="138" t="s">
        <v>147</v>
      </c>
      <c r="L205" s="31"/>
      <c r="M205" s="143" t="s">
        <v>1</v>
      </c>
      <c r="N205" s="144" t="s">
        <v>39</v>
      </c>
      <c r="P205" s="145">
        <f>O205*H205</f>
        <v>0</v>
      </c>
      <c r="Q205" s="145">
        <v>0</v>
      </c>
      <c r="R205" s="145">
        <f>Q205*H205</f>
        <v>0</v>
      </c>
      <c r="S205" s="145">
        <v>0</v>
      </c>
      <c r="T205" s="146">
        <f>S205*H205</f>
        <v>0</v>
      </c>
      <c r="AR205" s="147" t="s">
        <v>148</v>
      </c>
      <c r="AT205" s="147" t="s">
        <v>143</v>
      </c>
      <c r="AU205" s="147" t="s">
        <v>82</v>
      </c>
      <c r="AY205" s="16" t="s">
        <v>141</v>
      </c>
      <c r="BE205" s="148">
        <f>IF(N205="základní",J205,0)</f>
        <v>0</v>
      </c>
      <c r="BF205" s="148">
        <f>IF(N205="snížená",J205,0)</f>
        <v>0</v>
      </c>
      <c r="BG205" s="148">
        <f>IF(N205="zákl. přenesená",J205,0)</f>
        <v>0</v>
      </c>
      <c r="BH205" s="148">
        <f>IF(N205="sníž. přenesená",J205,0)</f>
        <v>0</v>
      </c>
      <c r="BI205" s="148">
        <f>IF(N205="nulová",J205,0)</f>
        <v>0</v>
      </c>
      <c r="BJ205" s="16" t="s">
        <v>80</v>
      </c>
      <c r="BK205" s="148">
        <f>ROUND(I205*H205,2)</f>
        <v>0</v>
      </c>
      <c r="BL205" s="16" t="s">
        <v>148</v>
      </c>
      <c r="BM205" s="147" t="s">
        <v>626</v>
      </c>
    </row>
    <row r="206" spans="2:65" s="1" customFormat="1" ht="19.5">
      <c r="B206" s="31"/>
      <c r="D206" s="149" t="s">
        <v>150</v>
      </c>
      <c r="F206" s="150" t="s">
        <v>627</v>
      </c>
      <c r="I206" s="151"/>
      <c r="L206" s="31"/>
      <c r="M206" s="152"/>
      <c r="T206" s="54"/>
      <c r="AT206" s="16" t="s">
        <v>150</v>
      </c>
      <c r="AU206" s="16" t="s">
        <v>82</v>
      </c>
    </row>
    <row r="207" spans="2:65" s="1" customFormat="1" ht="33" customHeight="1">
      <c r="B207" s="135"/>
      <c r="C207" s="136" t="s">
        <v>285</v>
      </c>
      <c r="D207" s="136" t="s">
        <v>143</v>
      </c>
      <c r="E207" s="137" t="s">
        <v>628</v>
      </c>
      <c r="F207" s="138" t="s">
        <v>629</v>
      </c>
      <c r="G207" s="139" t="s">
        <v>146</v>
      </c>
      <c r="H207" s="140">
        <v>195</v>
      </c>
      <c r="I207" s="141"/>
      <c r="J207" s="142">
        <f>ROUND(I207*H207,2)</f>
        <v>0</v>
      </c>
      <c r="K207" s="138" t="s">
        <v>147</v>
      </c>
      <c r="L207" s="31"/>
      <c r="M207" s="143" t="s">
        <v>1</v>
      </c>
      <c r="N207" s="144" t="s">
        <v>39</v>
      </c>
      <c r="P207" s="145">
        <f>O207*H207</f>
        <v>0</v>
      </c>
      <c r="Q207" s="145">
        <v>0</v>
      </c>
      <c r="R207" s="145">
        <f>Q207*H207</f>
        <v>0</v>
      </c>
      <c r="S207" s="145">
        <v>0</v>
      </c>
      <c r="T207" s="146">
        <f>S207*H207</f>
        <v>0</v>
      </c>
      <c r="AR207" s="147" t="s">
        <v>148</v>
      </c>
      <c r="AT207" s="147" t="s">
        <v>143</v>
      </c>
      <c r="AU207" s="147" t="s">
        <v>82</v>
      </c>
      <c r="AY207" s="16" t="s">
        <v>141</v>
      </c>
      <c r="BE207" s="148">
        <f>IF(N207="základní",J207,0)</f>
        <v>0</v>
      </c>
      <c r="BF207" s="148">
        <f>IF(N207="snížená",J207,0)</f>
        <v>0</v>
      </c>
      <c r="BG207" s="148">
        <f>IF(N207="zákl. přenesená",J207,0)</f>
        <v>0</v>
      </c>
      <c r="BH207" s="148">
        <f>IF(N207="sníž. přenesená",J207,0)</f>
        <v>0</v>
      </c>
      <c r="BI207" s="148">
        <f>IF(N207="nulová",J207,0)</f>
        <v>0</v>
      </c>
      <c r="BJ207" s="16" t="s">
        <v>80</v>
      </c>
      <c r="BK207" s="148">
        <f>ROUND(I207*H207,2)</f>
        <v>0</v>
      </c>
      <c r="BL207" s="16" t="s">
        <v>148</v>
      </c>
      <c r="BM207" s="147" t="s">
        <v>630</v>
      </c>
    </row>
    <row r="208" spans="2:65" s="1" customFormat="1" ht="29.25">
      <c r="B208" s="31"/>
      <c r="D208" s="149" t="s">
        <v>150</v>
      </c>
      <c r="F208" s="150" t="s">
        <v>631</v>
      </c>
      <c r="I208" s="151"/>
      <c r="L208" s="31"/>
      <c r="M208" s="152"/>
      <c r="T208" s="54"/>
      <c r="AT208" s="16" t="s">
        <v>150</v>
      </c>
      <c r="AU208" s="16" t="s">
        <v>82</v>
      </c>
    </row>
    <row r="209" spans="2:65" s="1" customFormat="1" ht="21.75" customHeight="1">
      <c r="B209" s="135"/>
      <c r="C209" s="136" t="s">
        <v>291</v>
      </c>
      <c r="D209" s="136" t="s">
        <v>143</v>
      </c>
      <c r="E209" s="137" t="s">
        <v>632</v>
      </c>
      <c r="F209" s="138" t="s">
        <v>633</v>
      </c>
      <c r="G209" s="139" t="s">
        <v>146</v>
      </c>
      <c r="H209" s="140">
        <v>195</v>
      </c>
      <c r="I209" s="141"/>
      <c r="J209" s="142">
        <f>ROUND(I209*H209,2)</f>
        <v>0</v>
      </c>
      <c r="K209" s="138" t="s">
        <v>147</v>
      </c>
      <c r="L209" s="31"/>
      <c r="M209" s="143" t="s">
        <v>1</v>
      </c>
      <c r="N209" s="144" t="s">
        <v>39</v>
      </c>
      <c r="P209" s="145">
        <f>O209*H209</f>
        <v>0</v>
      </c>
      <c r="Q209" s="145">
        <v>0</v>
      </c>
      <c r="R209" s="145">
        <f>Q209*H209</f>
        <v>0</v>
      </c>
      <c r="S209" s="145">
        <v>0</v>
      </c>
      <c r="T209" s="146">
        <f>S209*H209</f>
        <v>0</v>
      </c>
      <c r="AR209" s="147" t="s">
        <v>148</v>
      </c>
      <c r="AT209" s="147" t="s">
        <v>143</v>
      </c>
      <c r="AU209" s="147" t="s">
        <v>82</v>
      </c>
      <c r="AY209" s="16" t="s">
        <v>141</v>
      </c>
      <c r="BE209" s="148">
        <f>IF(N209="základní",J209,0)</f>
        <v>0</v>
      </c>
      <c r="BF209" s="148">
        <f>IF(N209="snížená",J209,0)</f>
        <v>0</v>
      </c>
      <c r="BG209" s="148">
        <f>IF(N209="zákl. přenesená",J209,0)</f>
        <v>0</v>
      </c>
      <c r="BH209" s="148">
        <f>IF(N209="sníž. přenesená",J209,0)</f>
        <v>0</v>
      </c>
      <c r="BI209" s="148">
        <f>IF(N209="nulová",J209,0)</f>
        <v>0</v>
      </c>
      <c r="BJ209" s="16" t="s">
        <v>80</v>
      </c>
      <c r="BK209" s="148">
        <f>ROUND(I209*H209,2)</f>
        <v>0</v>
      </c>
      <c r="BL209" s="16" t="s">
        <v>148</v>
      </c>
      <c r="BM209" s="147" t="s">
        <v>634</v>
      </c>
    </row>
    <row r="210" spans="2:65" s="1" customFormat="1" ht="19.5">
      <c r="B210" s="31"/>
      <c r="D210" s="149" t="s">
        <v>150</v>
      </c>
      <c r="F210" s="150" t="s">
        <v>635</v>
      </c>
      <c r="I210" s="151"/>
      <c r="L210" s="31"/>
      <c r="M210" s="152"/>
      <c r="T210" s="54"/>
      <c r="AT210" s="16" t="s">
        <v>150</v>
      </c>
      <c r="AU210" s="16" t="s">
        <v>82</v>
      </c>
    </row>
    <row r="211" spans="2:65" s="1" customFormat="1" ht="33" customHeight="1">
      <c r="B211" s="135"/>
      <c r="C211" s="136" t="s">
        <v>301</v>
      </c>
      <c r="D211" s="136" t="s">
        <v>143</v>
      </c>
      <c r="E211" s="137" t="s">
        <v>636</v>
      </c>
      <c r="F211" s="138" t="s">
        <v>637</v>
      </c>
      <c r="G211" s="139" t="s">
        <v>146</v>
      </c>
      <c r="H211" s="140">
        <v>195</v>
      </c>
      <c r="I211" s="141"/>
      <c r="J211" s="142">
        <f>ROUND(I211*H211,2)</f>
        <v>0</v>
      </c>
      <c r="K211" s="138" t="s">
        <v>147</v>
      </c>
      <c r="L211" s="31"/>
      <c r="M211" s="143" t="s">
        <v>1</v>
      </c>
      <c r="N211" s="144" t="s">
        <v>39</v>
      </c>
      <c r="P211" s="145">
        <f>O211*H211</f>
        <v>0</v>
      </c>
      <c r="Q211" s="145">
        <v>0</v>
      </c>
      <c r="R211" s="145">
        <f>Q211*H211</f>
        <v>0</v>
      </c>
      <c r="S211" s="145">
        <v>0</v>
      </c>
      <c r="T211" s="146">
        <f>S211*H211</f>
        <v>0</v>
      </c>
      <c r="AR211" s="147" t="s">
        <v>148</v>
      </c>
      <c r="AT211" s="147" t="s">
        <v>143</v>
      </c>
      <c r="AU211" s="147" t="s">
        <v>82</v>
      </c>
      <c r="AY211" s="16" t="s">
        <v>141</v>
      </c>
      <c r="BE211" s="148">
        <f>IF(N211="základní",J211,0)</f>
        <v>0</v>
      </c>
      <c r="BF211" s="148">
        <f>IF(N211="snížená",J211,0)</f>
        <v>0</v>
      </c>
      <c r="BG211" s="148">
        <f>IF(N211="zákl. přenesená",J211,0)</f>
        <v>0</v>
      </c>
      <c r="BH211" s="148">
        <f>IF(N211="sníž. přenesená",J211,0)</f>
        <v>0</v>
      </c>
      <c r="BI211" s="148">
        <f>IF(N211="nulová",J211,0)</f>
        <v>0</v>
      </c>
      <c r="BJ211" s="16" t="s">
        <v>80</v>
      </c>
      <c r="BK211" s="148">
        <f>ROUND(I211*H211,2)</f>
        <v>0</v>
      </c>
      <c r="BL211" s="16" t="s">
        <v>148</v>
      </c>
      <c r="BM211" s="147" t="s">
        <v>638</v>
      </c>
    </row>
    <row r="212" spans="2:65" s="1" customFormat="1" ht="29.25">
      <c r="B212" s="31"/>
      <c r="D212" s="149" t="s">
        <v>150</v>
      </c>
      <c r="F212" s="150" t="s">
        <v>639</v>
      </c>
      <c r="I212" s="151"/>
      <c r="L212" s="31"/>
      <c r="M212" s="152"/>
      <c r="T212" s="54"/>
      <c r="AT212" s="16" t="s">
        <v>150</v>
      </c>
      <c r="AU212" s="16" t="s">
        <v>82</v>
      </c>
    </row>
    <row r="213" spans="2:65" s="1" customFormat="1" ht="19.5">
      <c r="B213" s="31"/>
      <c r="D213" s="149" t="s">
        <v>152</v>
      </c>
      <c r="F213" s="153" t="s">
        <v>549</v>
      </c>
      <c r="I213" s="151"/>
      <c r="L213" s="31"/>
      <c r="M213" s="152"/>
      <c r="T213" s="54"/>
      <c r="AT213" s="16" t="s">
        <v>152</v>
      </c>
      <c r="AU213" s="16" t="s">
        <v>82</v>
      </c>
    </row>
    <row r="214" spans="2:65" s="12" customFormat="1">
      <c r="B214" s="154"/>
      <c r="D214" s="149" t="s">
        <v>154</v>
      </c>
      <c r="E214" s="155" t="s">
        <v>1</v>
      </c>
      <c r="F214" s="156" t="s">
        <v>640</v>
      </c>
      <c r="H214" s="157">
        <v>195</v>
      </c>
      <c r="I214" s="158"/>
      <c r="L214" s="154"/>
      <c r="M214" s="159"/>
      <c r="T214" s="160"/>
      <c r="AT214" s="155" t="s">
        <v>154</v>
      </c>
      <c r="AU214" s="155" t="s">
        <v>82</v>
      </c>
      <c r="AV214" s="12" t="s">
        <v>82</v>
      </c>
      <c r="AW214" s="12" t="s">
        <v>31</v>
      </c>
      <c r="AX214" s="12" t="s">
        <v>80</v>
      </c>
      <c r="AY214" s="155" t="s">
        <v>141</v>
      </c>
    </row>
    <row r="215" spans="2:65" s="11" customFormat="1" ht="22.9" customHeight="1">
      <c r="B215" s="123"/>
      <c r="D215" s="124" t="s">
        <v>73</v>
      </c>
      <c r="E215" s="133" t="s">
        <v>190</v>
      </c>
      <c r="F215" s="133" t="s">
        <v>428</v>
      </c>
      <c r="I215" s="126"/>
      <c r="J215" s="134">
        <f>BK215</f>
        <v>0</v>
      </c>
      <c r="L215" s="123"/>
      <c r="M215" s="128"/>
      <c r="P215" s="129">
        <f>SUM(P216:P234)</f>
        <v>0</v>
      </c>
      <c r="R215" s="129">
        <f>SUM(R216:R234)</f>
        <v>9.3610000000000013E-2</v>
      </c>
      <c r="T215" s="130">
        <f>SUM(T216:T234)</f>
        <v>0</v>
      </c>
      <c r="AR215" s="124" t="s">
        <v>80</v>
      </c>
      <c r="AT215" s="131" t="s">
        <v>73</v>
      </c>
      <c r="AU215" s="131" t="s">
        <v>80</v>
      </c>
      <c r="AY215" s="124" t="s">
        <v>141</v>
      </c>
      <c r="BK215" s="132">
        <f>SUM(BK216:BK234)</f>
        <v>0</v>
      </c>
    </row>
    <row r="216" spans="2:65" s="1" customFormat="1" ht="33" customHeight="1">
      <c r="B216" s="135"/>
      <c r="C216" s="136" t="s">
        <v>307</v>
      </c>
      <c r="D216" s="136" t="s">
        <v>143</v>
      </c>
      <c r="E216" s="137" t="s">
        <v>641</v>
      </c>
      <c r="F216" s="138" t="s">
        <v>642</v>
      </c>
      <c r="G216" s="139" t="s">
        <v>157</v>
      </c>
      <c r="H216" s="140">
        <v>3</v>
      </c>
      <c r="I216" s="141"/>
      <c r="J216" s="142">
        <f>ROUND(I216*H216,2)</f>
        <v>0</v>
      </c>
      <c r="K216" s="138" t="s">
        <v>147</v>
      </c>
      <c r="L216" s="31"/>
      <c r="M216" s="143" t="s">
        <v>1</v>
      </c>
      <c r="N216" s="144" t="s">
        <v>39</v>
      </c>
      <c r="P216" s="145">
        <f>O216*H216</f>
        <v>0</v>
      </c>
      <c r="Q216" s="145">
        <v>3.0000000000000001E-5</v>
      </c>
      <c r="R216" s="145">
        <f>Q216*H216</f>
        <v>9.0000000000000006E-5</v>
      </c>
      <c r="S216" s="145">
        <v>0</v>
      </c>
      <c r="T216" s="146">
        <f>S216*H216</f>
        <v>0</v>
      </c>
      <c r="AR216" s="147" t="s">
        <v>148</v>
      </c>
      <c r="AT216" s="147" t="s">
        <v>143</v>
      </c>
      <c r="AU216" s="147" t="s">
        <v>82</v>
      </c>
      <c r="AY216" s="16" t="s">
        <v>141</v>
      </c>
      <c r="BE216" s="148">
        <f>IF(N216="základní",J216,0)</f>
        <v>0</v>
      </c>
      <c r="BF216" s="148">
        <f>IF(N216="snížená",J216,0)</f>
        <v>0</v>
      </c>
      <c r="BG216" s="148">
        <f>IF(N216="zákl. přenesená",J216,0)</f>
        <v>0</v>
      </c>
      <c r="BH216" s="148">
        <f>IF(N216="sníž. přenesená",J216,0)</f>
        <v>0</v>
      </c>
      <c r="BI216" s="148">
        <f>IF(N216="nulová",J216,0)</f>
        <v>0</v>
      </c>
      <c r="BJ216" s="16" t="s">
        <v>80</v>
      </c>
      <c r="BK216" s="148">
        <f>ROUND(I216*H216,2)</f>
        <v>0</v>
      </c>
      <c r="BL216" s="16" t="s">
        <v>148</v>
      </c>
      <c r="BM216" s="147" t="s">
        <v>643</v>
      </c>
    </row>
    <row r="217" spans="2:65" s="1" customFormat="1" ht="19.5">
      <c r="B217" s="31"/>
      <c r="D217" s="149" t="s">
        <v>150</v>
      </c>
      <c r="F217" s="150" t="s">
        <v>644</v>
      </c>
      <c r="I217" s="151"/>
      <c r="L217" s="31"/>
      <c r="M217" s="152"/>
      <c r="T217" s="54"/>
      <c r="AT217" s="16" t="s">
        <v>150</v>
      </c>
      <c r="AU217" s="16" t="s">
        <v>82</v>
      </c>
    </row>
    <row r="218" spans="2:65" s="1" customFormat="1" ht="19.5">
      <c r="B218" s="31"/>
      <c r="D218" s="149" t="s">
        <v>152</v>
      </c>
      <c r="F218" s="153" t="s">
        <v>549</v>
      </c>
      <c r="I218" s="151"/>
      <c r="L218" s="31"/>
      <c r="M218" s="152"/>
      <c r="T218" s="54"/>
      <c r="AT218" s="16" t="s">
        <v>152</v>
      </c>
      <c r="AU218" s="16" t="s">
        <v>82</v>
      </c>
    </row>
    <row r="219" spans="2:65" s="13" customFormat="1" ht="22.5">
      <c r="B219" s="161"/>
      <c r="D219" s="149" t="s">
        <v>154</v>
      </c>
      <c r="E219" s="162" t="s">
        <v>1</v>
      </c>
      <c r="F219" s="163" t="s">
        <v>645</v>
      </c>
      <c r="H219" s="162" t="s">
        <v>1</v>
      </c>
      <c r="I219" s="164"/>
      <c r="L219" s="161"/>
      <c r="M219" s="165"/>
      <c r="T219" s="166"/>
      <c r="AT219" s="162" t="s">
        <v>154</v>
      </c>
      <c r="AU219" s="162" t="s">
        <v>82</v>
      </c>
      <c r="AV219" s="13" t="s">
        <v>80</v>
      </c>
      <c r="AW219" s="13" t="s">
        <v>31</v>
      </c>
      <c r="AX219" s="13" t="s">
        <v>74</v>
      </c>
      <c r="AY219" s="162" t="s">
        <v>141</v>
      </c>
    </row>
    <row r="220" spans="2:65" s="12" customFormat="1">
      <c r="B220" s="154"/>
      <c r="D220" s="149" t="s">
        <v>154</v>
      </c>
      <c r="E220" s="155" t="s">
        <v>1</v>
      </c>
      <c r="F220" s="156" t="s">
        <v>646</v>
      </c>
      <c r="H220" s="157">
        <v>3</v>
      </c>
      <c r="I220" s="158"/>
      <c r="L220" s="154"/>
      <c r="M220" s="159"/>
      <c r="T220" s="160"/>
      <c r="AT220" s="155" t="s">
        <v>154</v>
      </c>
      <c r="AU220" s="155" t="s">
        <v>82</v>
      </c>
      <c r="AV220" s="12" t="s">
        <v>82</v>
      </c>
      <c r="AW220" s="12" t="s">
        <v>31</v>
      </c>
      <c r="AX220" s="12" t="s">
        <v>80</v>
      </c>
      <c r="AY220" s="155" t="s">
        <v>141</v>
      </c>
    </row>
    <row r="221" spans="2:65" s="1" customFormat="1" ht="24.2" customHeight="1">
      <c r="B221" s="135"/>
      <c r="C221" s="174" t="s">
        <v>313</v>
      </c>
      <c r="D221" s="174" t="s">
        <v>226</v>
      </c>
      <c r="E221" s="175" t="s">
        <v>647</v>
      </c>
      <c r="F221" s="176" t="s">
        <v>648</v>
      </c>
      <c r="G221" s="177" t="s">
        <v>157</v>
      </c>
      <c r="H221" s="178">
        <v>3.0449999999999999</v>
      </c>
      <c r="I221" s="179"/>
      <c r="J221" s="180">
        <f>ROUND(I221*H221,2)</f>
        <v>0</v>
      </c>
      <c r="K221" s="176" t="s">
        <v>147</v>
      </c>
      <c r="L221" s="181"/>
      <c r="M221" s="182" t="s">
        <v>1</v>
      </c>
      <c r="N221" s="183" t="s">
        <v>39</v>
      </c>
      <c r="P221" s="145">
        <f>O221*H221</f>
        <v>0</v>
      </c>
      <c r="Q221" s="145">
        <v>2.4E-2</v>
      </c>
      <c r="R221" s="145">
        <f>Q221*H221</f>
        <v>7.3080000000000006E-2</v>
      </c>
      <c r="S221" s="145">
        <v>0</v>
      </c>
      <c r="T221" s="146">
        <f>S221*H221</f>
        <v>0</v>
      </c>
      <c r="AR221" s="147" t="s">
        <v>190</v>
      </c>
      <c r="AT221" s="147" t="s">
        <v>226</v>
      </c>
      <c r="AU221" s="147" t="s">
        <v>82</v>
      </c>
      <c r="AY221" s="16" t="s">
        <v>141</v>
      </c>
      <c r="BE221" s="148">
        <f>IF(N221="základní",J221,0)</f>
        <v>0</v>
      </c>
      <c r="BF221" s="148">
        <f>IF(N221="snížená",J221,0)</f>
        <v>0</v>
      </c>
      <c r="BG221" s="148">
        <f>IF(N221="zákl. přenesená",J221,0)</f>
        <v>0</v>
      </c>
      <c r="BH221" s="148">
        <f>IF(N221="sníž. přenesená",J221,0)</f>
        <v>0</v>
      </c>
      <c r="BI221" s="148">
        <f>IF(N221="nulová",J221,0)</f>
        <v>0</v>
      </c>
      <c r="BJ221" s="16" t="s">
        <v>80</v>
      </c>
      <c r="BK221" s="148">
        <f>ROUND(I221*H221,2)</f>
        <v>0</v>
      </c>
      <c r="BL221" s="16" t="s">
        <v>148</v>
      </c>
      <c r="BM221" s="147" t="s">
        <v>649</v>
      </c>
    </row>
    <row r="222" spans="2:65" s="1" customFormat="1">
      <c r="B222" s="31"/>
      <c r="D222" s="149" t="s">
        <v>150</v>
      </c>
      <c r="F222" s="150" t="s">
        <v>648</v>
      </c>
      <c r="I222" s="151"/>
      <c r="L222" s="31"/>
      <c r="M222" s="152"/>
      <c r="T222" s="54"/>
      <c r="AT222" s="16" t="s">
        <v>150</v>
      </c>
      <c r="AU222" s="16" t="s">
        <v>82</v>
      </c>
    </row>
    <row r="223" spans="2:65" s="12" customFormat="1">
      <c r="B223" s="154"/>
      <c r="D223" s="149" t="s">
        <v>154</v>
      </c>
      <c r="F223" s="156" t="s">
        <v>650</v>
      </c>
      <c r="H223" s="157">
        <v>3.0449999999999999</v>
      </c>
      <c r="I223" s="158"/>
      <c r="L223" s="154"/>
      <c r="M223" s="159"/>
      <c r="T223" s="160"/>
      <c r="AT223" s="155" t="s">
        <v>154</v>
      </c>
      <c r="AU223" s="155" t="s">
        <v>82</v>
      </c>
      <c r="AV223" s="12" t="s">
        <v>82</v>
      </c>
      <c r="AW223" s="12" t="s">
        <v>3</v>
      </c>
      <c r="AX223" s="12" t="s">
        <v>80</v>
      </c>
      <c r="AY223" s="155" t="s">
        <v>141</v>
      </c>
    </row>
    <row r="224" spans="2:65" s="1" customFormat="1" ht="24.2" customHeight="1">
      <c r="B224" s="135"/>
      <c r="C224" s="136" t="s">
        <v>318</v>
      </c>
      <c r="D224" s="136" t="s">
        <v>143</v>
      </c>
      <c r="E224" s="137" t="s">
        <v>651</v>
      </c>
      <c r="F224" s="138" t="s">
        <v>652</v>
      </c>
      <c r="G224" s="139" t="s">
        <v>546</v>
      </c>
      <c r="H224" s="140">
        <v>2</v>
      </c>
      <c r="I224" s="141"/>
      <c r="J224" s="142">
        <f>ROUND(I224*H224,2)</f>
        <v>0</v>
      </c>
      <c r="K224" s="138" t="s">
        <v>147</v>
      </c>
      <c r="L224" s="31"/>
      <c r="M224" s="143" t="s">
        <v>1</v>
      </c>
      <c r="N224" s="144" t="s">
        <v>39</v>
      </c>
      <c r="P224" s="145">
        <f>O224*H224</f>
        <v>0</v>
      </c>
      <c r="Q224" s="145">
        <v>6.9999999999999994E-5</v>
      </c>
      <c r="R224" s="145">
        <f>Q224*H224</f>
        <v>1.3999999999999999E-4</v>
      </c>
      <c r="S224" s="145">
        <v>0</v>
      </c>
      <c r="T224" s="146">
        <f>S224*H224</f>
        <v>0</v>
      </c>
      <c r="AR224" s="147" t="s">
        <v>148</v>
      </c>
      <c r="AT224" s="147" t="s">
        <v>143</v>
      </c>
      <c r="AU224" s="147" t="s">
        <v>82</v>
      </c>
      <c r="AY224" s="16" t="s">
        <v>141</v>
      </c>
      <c r="BE224" s="148">
        <f>IF(N224="základní",J224,0)</f>
        <v>0</v>
      </c>
      <c r="BF224" s="148">
        <f>IF(N224="snížená",J224,0)</f>
        <v>0</v>
      </c>
      <c r="BG224" s="148">
        <f>IF(N224="zákl. přenesená",J224,0)</f>
        <v>0</v>
      </c>
      <c r="BH224" s="148">
        <f>IF(N224="sníž. přenesená",J224,0)</f>
        <v>0</v>
      </c>
      <c r="BI224" s="148">
        <f>IF(N224="nulová",J224,0)</f>
        <v>0</v>
      </c>
      <c r="BJ224" s="16" t="s">
        <v>80</v>
      </c>
      <c r="BK224" s="148">
        <f>ROUND(I224*H224,2)</f>
        <v>0</v>
      </c>
      <c r="BL224" s="16" t="s">
        <v>148</v>
      </c>
      <c r="BM224" s="147" t="s">
        <v>653</v>
      </c>
    </row>
    <row r="225" spans="2:65" s="1" customFormat="1" ht="19.5">
      <c r="B225" s="31"/>
      <c r="D225" s="149" t="s">
        <v>150</v>
      </c>
      <c r="F225" s="150" t="s">
        <v>654</v>
      </c>
      <c r="I225" s="151"/>
      <c r="L225" s="31"/>
      <c r="M225" s="152"/>
      <c r="T225" s="54"/>
      <c r="AT225" s="16" t="s">
        <v>150</v>
      </c>
      <c r="AU225" s="16" t="s">
        <v>82</v>
      </c>
    </row>
    <row r="226" spans="2:65" s="1" customFormat="1" ht="19.5">
      <c r="B226" s="31"/>
      <c r="D226" s="149" t="s">
        <v>152</v>
      </c>
      <c r="F226" s="153" t="s">
        <v>549</v>
      </c>
      <c r="I226" s="151"/>
      <c r="L226" s="31"/>
      <c r="M226" s="152"/>
      <c r="T226" s="54"/>
      <c r="AT226" s="16" t="s">
        <v>152</v>
      </c>
      <c r="AU226" s="16" t="s">
        <v>82</v>
      </c>
    </row>
    <row r="227" spans="2:65" s="12" customFormat="1">
      <c r="B227" s="154"/>
      <c r="D227" s="149" t="s">
        <v>154</v>
      </c>
      <c r="E227" s="155" t="s">
        <v>1</v>
      </c>
      <c r="F227" s="156" t="s">
        <v>655</v>
      </c>
      <c r="H227" s="157">
        <v>2</v>
      </c>
      <c r="I227" s="158"/>
      <c r="L227" s="154"/>
      <c r="M227" s="159"/>
      <c r="T227" s="160"/>
      <c r="AT227" s="155" t="s">
        <v>154</v>
      </c>
      <c r="AU227" s="155" t="s">
        <v>82</v>
      </c>
      <c r="AV227" s="12" t="s">
        <v>82</v>
      </c>
      <c r="AW227" s="12" t="s">
        <v>31</v>
      </c>
      <c r="AX227" s="12" t="s">
        <v>80</v>
      </c>
      <c r="AY227" s="155" t="s">
        <v>141</v>
      </c>
    </row>
    <row r="228" spans="2:65" s="1" customFormat="1" ht="24.2" customHeight="1">
      <c r="B228" s="135"/>
      <c r="C228" s="174" t="s">
        <v>327</v>
      </c>
      <c r="D228" s="174" t="s">
        <v>226</v>
      </c>
      <c r="E228" s="175" t="s">
        <v>656</v>
      </c>
      <c r="F228" s="176" t="s">
        <v>657</v>
      </c>
      <c r="G228" s="177" t="s">
        <v>546</v>
      </c>
      <c r="H228" s="178">
        <v>2.0299999999999998</v>
      </c>
      <c r="I228" s="179"/>
      <c r="J228" s="180">
        <f>ROUND(I228*H228,2)</f>
        <v>0</v>
      </c>
      <c r="K228" s="176" t="s">
        <v>147</v>
      </c>
      <c r="L228" s="181"/>
      <c r="M228" s="182" t="s">
        <v>1</v>
      </c>
      <c r="N228" s="183" t="s">
        <v>39</v>
      </c>
      <c r="P228" s="145">
        <f>O228*H228</f>
        <v>0</v>
      </c>
      <c r="Q228" s="145">
        <v>0.01</v>
      </c>
      <c r="R228" s="145">
        <f>Q228*H228</f>
        <v>2.0299999999999999E-2</v>
      </c>
      <c r="S228" s="145">
        <v>0</v>
      </c>
      <c r="T228" s="146">
        <f>S228*H228</f>
        <v>0</v>
      </c>
      <c r="AR228" s="147" t="s">
        <v>190</v>
      </c>
      <c r="AT228" s="147" t="s">
        <v>226</v>
      </c>
      <c r="AU228" s="147" t="s">
        <v>82</v>
      </c>
      <c r="AY228" s="16" t="s">
        <v>141</v>
      </c>
      <c r="BE228" s="148">
        <f>IF(N228="základní",J228,0)</f>
        <v>0</v>
      </c>
      <c r="BF228" s="148">
        <f>IF(N228="snížená",J228,0)</f>
        <v>0</v>
      </c>
      <c r="BG228" s="148">
        <f>IF(N228="zákl. přenesená",J228,0)</f>
        <v>0</v>
      </c>
      <c r="BH228" s="148">
        <f>IF(N228="sníž. přenesená",J228,0)</f>
        <v>0</v>
      </c>
      <c r="BI228" s="148">
        <f>IF(N228="nulová",J228,0)</f>
        <v>0</v>
      </c>
      <c r="BJ228" s="16" t="s">
        <v>80</v>
      </c>
      <c r="BK228" s="148">
        <f>ROUND(I228*H228,2)</f>
        <v>0</v>
      </c>
      <c r="BL228" s="16" t="s">
        <v>148</v>
      </c>
      <c r="BM228" s="147" t="s">
        <v>658</v>
      </c>
    </row>
    <row r="229" spans="2:65" s="1" customFormat="1">
      <c r="B229" s="31"/>
      <c r="D229" s="149" t="s">
        <v>150</v>
      </c>
      <c r="F229" s="150" t="s">
        <v>657</v>
      </c>
      <c r="I229" s="151"/>
      <c r="L229" s="31"/>
      <c r="M229" s="152"/>
      <c r="T229" s="54"/>
      <c r="AT229" s="16" t="s">
        <v>150</v>
      </c>
      <c r="AU229" s="16" t="s">
        <v>82</v>
      </c>
    </row>
    <row r="230" spans="2:65" s="12" customFormat="1">
      <c r="B230" s="154"/>
      <c r="D230" s="149" t="s">
        <v>154</v>
      </c>
      <c r="F230" s="156" t="s">
        <v>659</v>
      </c>
      <c r="H230" s="157">
        <v>2.0299999999999998</v>
      </c>
      <c r="I230" s="158"/>
      <c r="L230" s="154"/>
      <c r="M230" s="159"/>
      <c r="T230" s="160"/>
      <c r="AT230" s="155" t="s">
        <v>154</v>
      </c>
      <c r="AU230" s="155" t="s">
        <v>82</v>
      </c>
      <c r="AV230" s="12" t="s">
        <v>82</v>
      </c>
      <c r="AW230" s="12" t="s">
        <v>3</v>
      </c>
      <c r="AX230" s="12" t="s">
        <v>80</v>
      </c>
      <c r="AY230" s="155" t="s">
        <v>141</v>
      </c>
    </row>
    <row r="231" spans="2:65" s="1" customFormat="1" ht="37.9" customHeight="1">
      <c r="B231" s="135"/>
      <c r="C231" s="136" t="s">
        <v>334</v>
      </c>
      <c r="D231" s="136" t="s">
        <v>143</v>
      </c>
      <c r="E231" s="137" t="s">
        <v>660</v>
      </c>
      <c r="F231" s="138" t="s">
        <v>661</v>
      </c>
      <c r="G231" s="139" t="s">
        <v>163</v>
      </c>
      <c r="H231" s="140">
        <v>1</v>
      </c>
      <c r="I231" s="141"/>
      <c r="J231" s="142">
        <f>ROUND(I231*H231,2)</f>
        <v>0</v>
      </c>
      <c r="K231" s="138" t="s">
        <v>1</v>
      </c>
      <c r="L231" s="31"/>
      <c r="M231" s="143" t="s">
        <v>1</v>
      </c>
      <c r="N231" s="144" t="s">
        <v>39</v>
      </c>
      <c r="P231" s="145">
        <f>O231*H231</f>
        <v>0</v>
      </c>
      <c r="Q231" s="145">
        <v>0</v>
      </c>
      <c r="R231" s="145">
        <f>Q231*H231</f>
        <v>0</v>
      </c>
      <c r="S231" s="145">
        <v>0</v>
      </c>
      <c r="T231" s="146">
        <f>S231*H231</f>
        <v>0</v>
      </c>
      <c r="AR231" s="147" t="s">
        <v>148</v>
      </c>
      <c r="AT231" s="147" t="s">
        <v>143</v>
      </c>
      <c r="AU231" s="147" t="s">
        <v>82</v>
      </c>
      <c r="AY231" s="16" t="s">
        <v>141</v>
      </c>
      <c r="BE231" s="148">
        <f>IF(N231="základní",J231,0)</f>
        <v>0</v>
      </c>
      <c r="BF231" s="148">
        <f>IF(N231="snížená",J231,0)</f>
        <v>0</v>
      </c>
      <c r="BG231" s="148">
        <f>IF(N231="zákl. přenesená",J231,0)</f>
        <v>0</v>
      </c>
      <c r="BH231" s="148">
        <f>IF(N231="sníž. přenesená",J231,0)</f>
        <v>0</v>
      </c>
      <c r="BI231" s="148">
        <f>IF(N231="nulová",J231,0)</f>
        <v>0</v>
      </c>
      <c r="BJ231" s="16" t="s">
        <v>80</v>
      </c>
      <c r="BK231" s="148">
        <f>ROUND(I231*H231,2)</f>
        <v>0</v>
      </c>
      <c r="BL231" s="16" t="s">
        <v>148</v>
      </c>
      <c r="BM231" s="147" t="s">
        <v>662</v>
      </c>
    </row>
    <row r="232" spans="2:65" s="1" customFormat="1" ht="19.5">
      <c r="B232" s="31"/>
      <c r="D232" s="149" t="s">
        <v>150</v>
      </c>
      <c r="F232" s="150" t="s">
        <v>663</v>
      </c>
      <c r="I232" s="151"/>
      <c r="L232" s="31"/>
      <c r="M232" s="152"/>
      <c r="T232" s="54"/>
      <c r="AT232" s="16" t="s">
        <v>150</v>
      </c>
      <c r="AU232" s="16" t="s">
        <v>82</v>
      </c>
    </row>
    <row r="233" spans="2:65" s="1" customFormat="1" ht="48.75">
      <c r="B233" s="31"/>
      <c r="D233" s="149" t="s">
        <v>152</v>
      </c>
      <c r="F233" s="153" t="s">
        <v>664</v>
      </c>
      <c r="I233" s="151"/>
      <c r="L233" s="31"/>
      <c r="M233" s="152"/>
      <c r="T233" s="54"/>
      <c r="AT233" s="16" t="s">
        <v>152</v>
      </c>
      <c r="AU233" s="16" t="s">
        <v>82</v>
      </c>
    </row>
    <row r="234" spans="2:65" s="12" customFormat="1">
      <c r="B234" s="154"/>
      <c r="D234" s="149" t="s">
        <v>154</v>
      </c>
      <c r="E234" s="155" t="s">
        <v>1</v>
      </c>
      <c r="F234" s="156" t="s">
        <v>80</v>
      </c>
      <c r="H234" s="157">
        <v>1</v>
      </c>
      <c r="I234" s="158"/>
      <c r="L234" s="154"/>
      <c r="M234" s="159"/>
      <c r="T234" s="160"/>
      <c r="AT234" s="155" t="s">
        <v>154</v>
      </c>
      <c r="AU234" s="155" t="s">
        <v>82</v>
      </c>
      <c r="AV234" s="12" t="s">
        <v>82</v>
      </c>
      <c r="AW234" s="12" t="s">
        <v>31</v>
      </c>
      <c r="AX234" s="12" t="s">
        <v>80</v>
      </c>
      <c r="AY234" s="155" t="s">
        <v>141</v>
      </c>
    </row>
    <row r="235" spans="2:65" s="11" customFormat="1" ht="22.9" customHeight="1">
      <c r="B235" s="123"/>
      <c r="D235" s="124" t="s">
        <v>73</v>
      </c>
      <c r="E235" s="133" t="s">
        <v>198</v>
      </c>
      <c r="F235" s="133" t="s">
        <v>440</v>
      </c>
      <c r="I235" s="126"/>
      <c r="J235" s="134">
        <f>BK235</f>
        <v>0</v>
      </c>
      <c r="L235" s="123"/>
      <c r="M235" s="128"/>
      <c r="P235" s="129">
        <f>SUM(P236:P262)</f>
        <v>0</v>
      </c>
      <c r="R235" s="129">
        <f>SUM(R236:R262)</f>
        <v>48.542639999999999</v>
      </c>
      <c r="T235" s="130">
        <f>SUM(T236:T262)</f>
        <v>6.6000000000000003E-2</v>
      </c>
      <c r="AR235" s="124" t="s">
        <v>80</v>
      </c>
      <c r="AT235" s="131" t="s">
        <v>73</v>
      </c>
      <c r="AU235" s="131" t="s">
        <v>80</v>
      </c>
      <c r="AY235" s="124" t="s">
        <v>141</v>
      </c>
      <c r="BK235" s="132">
        <f>SUM(BK236:BK262)</f>
        <v>0</v>
      </c>
    </row>
    <row r="236" spans="2:65" s="1" customFormat="1" ht="24.2" customHeight="1">
      <c r="B236" s="135"/>
      <c r="C236" s="136" t="s">
        <v>339</v>
      </c>
      <c r="D236" s="136" t="s">
        <v>143</v>
      </c>
      <c r="E236" s="137" t="s">
        <v>665</v>
      </c>
      <c r="F236" s="138" t="s">
        <v>666</v>
      </c>
      <c r="G236" s="139" t="s">
        <v>157</v>
      </c>
      <c r="H236" s="140">
        <v>120</v>
      </c>
      <c r="I236" s="141"/>
      <c r="J236" s="142">
        <f>ROUND(I236*H236,2)</f>
        <v>0</v>
      </c>
      <c r="K236" s="138" t="s">
        <v>147</v>
      </c>
      <c r="L236" s="31"/>
      <c r="M236" s="143" t="s">
        <v>1</v>
      </c>
      <c r="N236" s="144" t="s">
        <v>39</v>
      </c>
      <c r="P236" s="145">
        <f>O236*H236</f>
        <v>0</v>
      </c>
      <c r="Q236" s="145">
        <v>7.1900000000000006E-2</v>
      </c>
      <c r="R236" s="145">
        <f>Q236*H236</f>
        <v>8.6280000000000001</v>
      </c>
      <c r="S236" s="145">
        <v>0</v>
      </c>
      <c r="T236" s="146">
        <f>S236*H236</f>
        <v>0</v>
      </c>
      <c r="AR236" s="147" t="s">
        <v>148</v>
      </c>
      <c r="AT236" s="147" t="s">
        <v>143</v>
      </c>
      <c r="AU236" s="147" t="s">
        <v>82</v>
      </c>
      <c r="AY236" s="16" t="s">
        <v>141</v>
      </c>
      <c r="BE236" s="148">
        <f>IF(N236="základní",J236,0)</f>
        <v>0</v>
      </c>
      <c r="BF236" s="148">
        <f>IF(N236="snížená",J236,0)</f>
        <v>0</v>
      </c>
      <c r="BG236" s="148">
        <f>IF(N236="zákl. přenesená",J236,0)</f>
        <v>0</v>
      </c>
      <c r="BH236" s="148">
        <f>IF(N236="sníž. přenesená",J236,0)</f>
        <v>0</v>
      </c>
      <c r="BI236" s="148">
        <f>IF(N236="nulová",J236,0)</f>
        <v>0</v>
      </c>
      <c r="BJ236" s="16" t="s">
        <v>80</v>
      </c>
      <c r="BK236" s="148">
        <f>ROUND(I236*H236,2)</f>
        <v>0</v>
      </c>
      <c r="BL236" s="16" t="s">
        <v>148</v>
      </c>
      <c r="BM236" s="147" t="s">
        <v>667</v>
      </c>
    </row>
    <row r="237" spans="2:65" s="1" customFormat="1" ht="39">
      <c r="B237" s="31"/>
      <c r="D237" s="149" t="s">
        <v>150</v>
      </c>
      <c r="F237" s="150" t="s">
        <v>668</v>
      </c>
      <c r="I237" s="151"/>
      <c r="L237" s="31"/>
      <c r="M237" s="152"/>
      <c r="T237" s="54"/>
      <c r="AT237" s="16" t="s">
        <v>150</v>
      </c>
      <c r="AU237" s="16" t="s">
        <v>82</v>
      </c>
    </row>
    <row r="238" spans="2:65" s="1" customFormat="1" ht="19.5">
      <c r="B238" s="31"/>
      <c r="D238" s="149" t="s">
        <v>152</v>
      </c>
      <c r="F238" s="153" t="s">
        <v>549</v>
      </c>
      <c r="I238" s="151"/>
      <c r="L238" s="31"/>
      <c r="M238" s="152"/>
      <c r="T238" s="54"/>
      <c r="AT238" s="16" t="s">
        <v>152</v>
      </c>
      <c r="AU238" s="16" t="s">
        <v>82</v>
      </c>
    </row>
    <row r="239" spans="2:65" s="12" customFormat="1">
      <c r="B239" s="154"/>
      <c r="D239" s="149" t="s">
        <v>154</v>
      </c>
      <c r="E239" s="155" t="s">
        <v>1</v>
      </c>
      <c r="F239" s="156" t="s">
        <v>669</v>
      </c>
      <c r="H239" s="157">
        <v>120</v>
      </c>
      <c r="I239" s="158"/>
      <c r="L239" s="154"/>
      <c r="M239" s="159"/>
      <c r="T239" s="160"/>
      <c r="AT239" s="155" t="s">
        <v>154</v>
      </c>
      <c r="AU239" s="155" t="s">
        <v>82</v>
      </c>
      <c r="AV239" s="12" t="s">
        <v>82</v>
      </c>
      <c r="AW239" s="12" t="s">
        <v>31</v>
      </c>
      <c r="AX239" s="12" t="s">
        <v>80</v>
      </c>
      <c r="AY239" s="155" t="s">
        <v>141</v>
      </c>
    </row>
    <row r="240" spans="2:65" s="1" customFormat="1" ht="16.5" customHeight="1">
      <c r="B240" s="135"/>
      <c r="C240" s="174" t="s">
        <v>348</v>
      </c>
      <c r="D240" s="174" t="s">
        <v>226</v>
      </c>
      <c r="E240" s="175" t="s">
        <v>670</v>
      </c>
      <c r="F240" s="176" t="s">
        <v>671</v>
      </c>
      <c r="G240" s="177" t="s">
        <v>146</v>
      </c>
      <c r="H240" s="178">
        <v>12.6</v>
      </c>
      <c r="I240" s="179"/>
      <c r="J240" s="180">
        <f>ROUND(I240*H240,2)</f>
        <v>0</v>
      </c>
      <c r="K240" s="176" t="s">
        <v>147</v>
      </c>
      <c r="L240" s="181"/>
      <c r="M240" s="182" t="s">
        <v>1</v>
      </c>
      <c r="N240" s="183" t="s">
        <v>39</v>
      </c>
      <c r="P240" s="145">
        <f>O240*H240</f>
        <v>0</v>
      </c>
      <c r="Q240" s="145">
        <v>0.222</v>
      </c>
      <c r="R240" s="145">
        <f>Q240*H240</f>
        <v>2.7972000000000001</v>
      </c>
      <c r="S240" s="145">
        <v>0</v>
      </c>
      <c r="T240" s="146">
        <f>S240*H240</f>
        <v>0</v>
      </c>
      <c r="AR240" s="147" t="s">
        <v>190</v>
      </c>
      <c r="AT240" s="147" t="s">
        <v>226</v>
      </c>
      <c r="AU240" s="147" t="s">
        <v>82</v>
      </c>
      <c r="AY240" s="16" t="s">
        <v>141</v>
      </c>
      <c r="BE240" s="148">
        <f>IF(N240="základní",J240,0)</f>
        <v>0</v>
      </c>
      <c r="BF240" s="148">
        <f>IF(N240="snížená",J240,0)</f>
        <v>0</v>
      </c>
      <c r="BG240" s="148">
        <f>IF(N240="zákl. přenesená",J240,0)</f>
        <v>0</v>
      </c>
      <c r="BH240" s="148">
        <f>IF(N240="sníž. přenesená",J240,0)</f>
        <v>0</v>
      </c>
      <c r="BI240" s="148">
        <f>IF(N240="nulová",J240,0)</f>
        <v>0</v>
      </c>
      <c r="BJ240" s="16" t="s">
        <v>80</v>
      </c>
      <c r="BK240" s="148">
        <f>ROUND(I240*H240,2)</f>
        <v>0</v>
      </c>
      <c r="BL240" s="16" t="s">
        <v>148</v>
      </c>
      <c r="BM240" s="147" t="s">
        <v>672</v>
      </c>
    </row>
    <row r="241" spans="2:65" s="1" customFormat="1">
      <c r="B241" s="31"/>
      <c r="D241" s="149" t="s">
        <v>150</v>
      </c>
      <c r="F241" s="150" t="s">
        <v>671</v>
      </c>
      <c r="I241" s="151"/>
      <c r="L241" s="31"/>
      <c r="M241" s="152"/>
      <c r="T241" s="54"/>
      <c r="AT241" s="16" t="s">
        <v>150</v>
      </c>
      <c r="AU241" s="16" t="s">
        <v>82</v>
      </c>
    </row>
    <row r="242" spans="2:65" s="12" customFormat="1">
      <c r="B242" s="154"/>
      <c r="D242" s="149" t="s">
        <v>154</v>
      </c>
      <c r="F242" s="156" t="s">
        <v>673</v>
      </c>
      <c r="H242" s="157">
        <v>12.6</v>
      </c>
      <c r="I242" s="158"/>
      <c r="L242" s="154"/>
      <c r="M242" s="159"/>
      <c r="T242" s="160"/>
      <c r="AT242" s="155" t="s">
        <v>154</v>
      </c>
      <c r="AU242" s="155" t="s">
        <v>82</v>
      </c>
      <c r="AV242" s="12" t="s">
        <v>82</v>
      </c>
      <c r="AW242" s="12" t="s">
        <v>3</v>
      </c>
      <c r="AX242" s="12" t="s">
        <v>80</v>
      </c>
      <c r="AY242" s="155" t="s">
        <v>141</v>
      </c>
    </row>
    <row r="243" spans="2:65" s="1" customFormat="1" ht="24.2" customHeight="1">
      <c r="B243" s="135"/>
      <c r="C243" s="136" t="s">
        <v>353</v>
      </c>
      <c r="D243" s="136" t="s">
        <v>143</v>
      </c>
      <c r="E243" s="137" t="s">
        <v>674</v>
      </c>
      <c r="F243" s="138" t="s">
        <v>675</v>
      </c>
      <c r="G243" s="139" t="s">
        <v>157</v>
      </c>
      <c r="H243" s="140">
        <v>120</v>
      </c>
      <c r="I243" s="141"/>
      <c r="J243" s="142">
        <f>ROUND(I243*H243,2)</f>
        <v>0</v>
      </c>
      <c r="K243" s="138" t="s">
        <v>147</v>
      </c>
      <c r="L243" s="31"/>
      <c r="M243" s="143" t="s">
        <v>1</v>
      </c>
      <c r="N243" s="144" t="s">
        <v>39</v>
      </c>
      <c r="P243" s="145">
        <f>O243*H243</f>
        <v>0</v>
      </c>
      <c r="Q243" s="145">
        <v>0.20219000000000001</v>
      </c>
      <c r="R243" s="145">
        <f>Q243*H243</f>
        <v>24.262800000000002</v>
      </c>
      <c r="S243" s="145">
        <v>0</v>
      </c>
      <c r="T243" s="146">
        <f>S243*H243</f>
        <v>0</v>
      </c>
      <c r="AR243" s="147" t="s">
        <v>148</v>
      </c>
      <c r="AT243" s="147" t="s">
        <v>143</v>
      </c>
      <c r="AU243" s="147" t="s">
        <v>82</v>
      </c>
      <c r="AY243" s="16" t="s">
        <v>141</v>
      </c>
      <c r="BE243" s="148">
        <f>IF(N243="základní",J243,0)</f>
        <v>0</v>
      </c>
      <c r="BF243" s="148">
        <f>IF(N243="snížená",J243,0)</f>
        <v>0</v>
      </c>
      <c r="BG243" s="148">
        <f>IF(N243="zákl. přenesená",J243,0)</f>
        <v>0</v>
      </c>
      <c r="BH243" s="148">
        <f>IF(N243="sníž. přenesená",J243,0)</f>
        <v>0</v>
      </c>
      <c r="BI243" s="148">
        <f>IF(N243="nulová",J243,0)</f>
        <v>0</v>
      </c>
      <c r="BJ243" s="16" t="s">
        <v>80</v>
      </c>
      <c r="BK243" s="148">
        <f>ROUND(I243*H243,2)</f>
        <v>0</v>
      </c>
      <c r="BL243" s="16" t="s">
        <v>148</v>
      </c>
      <c r="BM243" s="147" t="s">
        <v>676</v>
      </c>
    </row>
    <row r="244" spans="2:65" s="1" customFormat="1" ht="29.25">
      <c r="B244" s="31"/>
      <c r="D244" s="149" t="s">
        <v>150</v>
      </c>
      <c r="F244" s="150" t="s">
        <v>677</v>
      </c>
      <c r="I244" s="151"/>
      <c r="L244" s="31"/>
      <c r="M244" s="152"/>
      <c r="T244" s="54"/>
      <c r="AT244" s="16" t="s">
        <v>150</v>
      </c>
      <c r="AU244" s="16" t="s">
        <v>82</v>
      </c>
    </row>
    <row r="245" spans="2:65" s="1" customFormat="1" ht="19.5">
      <c r="B245" s="31"/>
      <c r="D245" s="149" t="s">
        <v>152</v>
      </c>
      <c r="F245" s="153" t="s">
        <v>549</v>
      </c>
      <c r="I245" s="151"/>
      <c r="L245" s="31"/>
      <c r="M245" s="152"/>
      <c r="T245" s="54"/>
      <c r="AT245" s="16" t="s">
        <v>152</v>
      </c>
      <c r="AU245" s="16" t="s">
        <v>82</v>
      </c>
    </row>
    <row r="246" spans="2:65" s="12" customFormat="1">
      <c r="B246" s="154"/>
      <c r="D246" s="149" t="s">
        <v>154</v>
      </c>
      <c r="E246" s="155" t="s">
        <v>1</v>
      </c>
      <c r="F246" s="156" t="s">
        <v>669</v>
      </c>
      <c r="H246" s="157">
        <v>120</v>
      </c>
      <c r="I246" s="158"/>
      <c r="L246" s="154"/>
      <c r="M246" s="159"/>
      <c r="T246" s="160"/>
      <c r="AT246" s="155" t="s">
        <v>154</v>
      </c>
      <c r="AU246" s="155" t="s">
        <v>82</v>
      </c>
      <c r="AV246" s="12" t="s">
        <v>82</v>
      </c>
      <c r="AW246" s="12" t="s">
        <v>31</v>
      </c>
      <c r="AX246" s="12" t="s">
        <v>80</v>
      </c>
      <c r="AY246" s="155" t="s">
        <v>141</v>
      </c>
    </row>
    <row r="247" spans="2:65" s="1" customFormat="1" ht="16.5" customHeight="1">
      <c r="B247" s="135"/>
      <c r="C247" s="174" t="s">
        <v>361</v>
      </c>
      <c r="D247" s="174" t="s">
        <v>226</v>
      </c>
      <c r="E247" s="175" t="s">
        <v>678</v>
      </c>
      <c r="F247" s="176" t="s">
        <v>679</v>
      </c>
      <c r="G247" s="177" t="s">
        <v>157</v>
      </c>
      <c r="H247" s="178">
        <v>126</v>
      </c>
      <c r="I247" s="179"/>
      <c r="J247" s="180">
        <f>ROUND(I247*H247,2)</f>
        <v>0</v>
      </c>
      <c r="K247" s="176" t="s">
        <v>147</v>
      </c>
      <c r="L247" s="181"/>
      <c r="M247" s="182" t="s">
        <v>1</v>
      </c>
      <c r="N247" s="183" t="s">
        <v>39</v>
      </c>
      <c r="P247" s="145">
        <f>O247*H247</f>
        <v>0</v>
      </c>
      <c r="Q247" s="145">
        <v>0.10199999999999999</v>
      </c>
      <c r="R247" s="145">
        <f>Q247*H247</f>
        <v>12.851999999999999</v>
      </c>
      <c r="S247" s="145">
        <v>0</v>
      </c>
      <c r="T247" s="146">
        <f>S247*H247</f>
        <v>0</v>
      </c>
      <c r="AR247" s="147" t="s">
        <v>190</v>
      </c>
      <c r="AT247" s="147" t="s">
        <v>226</v>
      </c>
      <c r="AU247" s="147" t="s">
        <v>82</v>
      </c>
      <c r="AY247" s="16" t="s">
        <v>141</v>
      </c>
      <c r="BE247" s="148">
        <f>IF(N247="základní",J247,0)</f>
        <v>0</v>
      </c>
      <c r="BF247" s="148">
        <f>IF(N247="snížená",J247,0)</f>
        <v>0</v>
      </c>
      <c r="BG247" s="148">
        <f>IF(N247="zákl. přenesená",J247,0)</f>
        <v>0</v>
      </c>
      <c r="BH247" s="148">
        <f>IF(N247="sníž. přenesená",J247,0)</f>
        <v>0</v>
      </c>
      <c r="BI247" s="148">
        <f>IF(N247="nulová",J247,0)</f>
        <v>0</v>
      </c>
      <c r="BJ247" s="16" t="s">
        <v>80</v>
      </c>
      <c r="BK247" s="148">
        <f>ROUND(I247*H247,2)</f>
        <v>0</v>
      </c>
      <c r="BL247" s="16" t="s">
        <v>148</v>
      </c>
      <c r="BM247" s="147" t="s">
        <v>680</v>
      </c>
    </row>
    <row r="248" spans="2:65" s="1" customFormat="1">
      <c r="B248" s="31"/>
      <c r="D248" s="149" t="s">
        <v>150</v>
      </c>
      <c r="F248" s="150" t="s">
        <v>679</v>
      </c>
      <c r="I248" s="151"/>
      <c r="L248" s="31"/>
      <c r="M248" s="152"/>
      <c r="T248" s="54"/>
      <c r="AT248" s="16" t="s">
        <v>150</v>
      </c>
      <c r="AU248" s="16" t="s">
        <v>82</v>
      </c>
    </row>
    <row r="249" spans="2:65" s="12" customFormat="1">
      <c r="B249" s="154"/>
      <c r="D249" s="149" t="s">
        <v>154</v>
      </c>
      <c r="F249" s="156" t="s">
        <v>681</v>
      </c>
      <c r="H249" s="157">
        <v>126</v>
      </c>
      <c r="I249" s="158"/>
      <c r="L249" s="154"/>
      <c r="M249" s="159"/>
      <c r="T249" s="160"/>
      <c r="AT249" s="155" t="s">
        <v>154</v>
      </c>
      <c r="AU249" s="155" t="s">
        <v>82</v>
      </c>
      <c r="AV249" s="12" t="s">
        <v>82</v>
      </c>
      <c r="AW249" s="12" t="s">
        <v>3</v>
      </c>
      <c r="AX249" s="12" t="s">
        <v>80</v>
      </c>
      <c r="AY249" s="155" t="s">
        <v>141</v>
      </c>
    </row>
    <row r="250" spans="2:65" s="1" customFormat="1" ht="24.2" customHeight="1">
      <c r="B250" s="135"/>
      <c r="C250" s="136" t="s">
        <v>365</v>
      </c>
      <c r="D250" s="136" t="s">
        <v>143</v>
      </c>
      <c r="E250" s="137" t="s">
        <v>682</v>
      </c>
      <c r="F250" s="138" t="s">
        <v>683</v>
      </c>
      <c r="G250" s="139" t="s">
        <v>157</v>
      </c>
      <c r="H250" s="140">
        <v>5</v>
      </c>
      <c r="I250" s="141"/>
      <c r="J250" s="142">
        <f>ROUND(I250*H250,2)</f>
        <v>0</v>
      </c>
      <c r="K250" s="138" t="s">
        <v>147</v>
      </c>
      <c r="L250" s="31"/>
      <c r="M250" s="143" t="s">
        <v>1</v>
      </c>
      <c r="N250" s="144" t="s">
        <v>39</v>
      </c>
      <c r="P250" s="145">
        <f>O250*H250</f>
        <v>0</v>
      </c>
      <c r="Q250" s="145">
        <v>9.0000000000000006E-5</v>
      </c>
      <c r="R250" s="145">
        <f>Q250*H250</f>
        <v>4.5000000000000004E-4</v>
      </c>
      <c r="S250" s="145">
        <v>0</v>
      </c>
      <c r="T250" s="146">
        <f>S250*H250</f>
        <v>0</v>
      </c>
      <c r="AR250" s="147" t="s">
        <v>148</v>
      </c>
      <c r="AT250" s="147" t="s">
        <v>143</v>
      </c>
      <c r="AU250" s="147" t="s">
        <v>82</v>
      </c>
      <c r="AY250" s="16" t="s">
        <v>141</v>
      </c>
      <c r="BE250" s="148">
        <f>IF(N250="základní",J250,0)</f>
        <v>0</v>
      </c>
      <c r="BF250" s="148">
        <f>IF(N250="snížená",J250,0)</f>
        <v>0</v>
      </c>
      <c r="BG250" s="148">
        <f>IF(N250="zákl. přenesená",J250,0)</f>
        <v>0</v>
      </c>
      <c r="BH250" s="148">
        <f>IF(N250="sníž. přenesená",J250,0)</f>
        <v>0</v>
      </c>
      <c r="BI250" s="148">
        <f>IF(N250="nulová",J250,0)</f>
        <v>0</v>
      </c>
      <c r="BJ250" s="16" t="s">
        <v>80</v>
      </c>
      <c r="BK250" s="148">
        <f>ROUND(I250*H250,2)</f>
        <v>0</v>
      </c>
      <c r="BL250" s="16" t="s">
        <v>148</v>
      </c>
      <c r="BM250" s="147" t="s">
        <v>684</v>
      </c>
    </row>
    <row r="251" spans="2:65" s="1" customFormat="1" ht="29.25">
      <c r="B251" s="31"/>
      <c r="D251" s="149" t="s">
        <v>150</v>
      </c>
      <c r="F251" s="150" t="s">
        <v>685</v>
      </c>
      <c r="I251" s="151"/>
      <c r="L251" s="31"/>
      <c r="M251" s="152"/>
      <c r="T251" s="54"/>
      <c r="AT251" s="16" t="s">
        <v>150</v>
      </c>
      <c r="AU251" s="16" t="s">
        <v>82</v>
      </c>
    </row>
    <row r="252" spans="2:65" s="1" customFormat="1" ht="19.5">
      <c r="B252" s="31"/>
      <c r="D252" s="149" t="s">
        <v>152</v>
      </c>
      <c r="F252" s="153" t="s">
        <v>549</v>
      </c>
      <c r="I252" s="151"/>
      <c r="L252" s="31"/>
      <c r="M252" s="152"/>
      <c r="T252" s="54"/>
      <c r="AT252" s="16" t="s">
        <v>152</v>
      </c>
      <c r="AU252" s="16" t="s">
        <v>82</v>
      </c>
    </row>
    <row r="253" spans="2:65" s="13" customFormat="1">
      <c r="B253" s="161"/>
      <c r="D253" s="149" t="s">
        <v>154</v>
      </c>
      <c r="E253" s="162" t="s">
        <v>1</v>
      </c>
      <c r="F253" s="163" t="s">
        <v>686</v>
      </c>
      <c r="H253" s="162" t="s">
        <v>1</v>
      </c>
      <c r="I253" s="164"/>
      <c r="L253" s="161"/>
      <c r="M253" s="165"/>
      <c r="T253" s="166"/>
      <c r="AT253" s="162" t="s">
        <v>154</v>
      </c>
      <c r="AU253" s="162" t="s">
        <v>82</v>
      </c>
      <c r="AV253" s="13" t="s">
        <v>80</v>
      </c>
      <c r="AW253" s="13" t="s">
        <v>31</v>
      </c>
      <c r="AX253" s="13" t="s">
        <v>74</v>
      </c>
      <c r="AY253" s="162" t="s">
        <v>141</v>
      </c>
    </row>
    <row r="254" spans="2:65" s="12" customFormat="1">
      <c r="B254" s="154"/>
      <c r="D254" s="149" t="s">
        <v>154</v>
      </c>
      <c r="E254" s="155" t="s">
        <v>1</v>
      </c>
      <c r="F254" s="156" t="s">
        <v>170</v>
      </c>
      <c r="H254" s="157">
        <v>5</v>
      </c>
      <c r="I254" s="158"/>
      <c r="L254" s="154"/>
      <c r="M254" s="159"/>
      <c r="T254" s="160"/>
      <c r="AT254" s="155" t="s">
        <v>154</v>
      </c>
      <c r="AU254" s="155" t="s">
        <v>82</v>
      </c>
      <c r="AV254" s="12" t="s">
        <v>82</v>
      </c>
      <c r="AW254" s="12" t="s">
        <v>31</v>
      </c>
      <c r="AX254" s="12" t="s">
        <v>80</v>
      </c>
      <c r="AY254" s="155" t="s">
        <v>141</v>
      </c>
    </row>
    <row r="255" spans="2:65" s="1" customFormat="1" ht="24.2" customHeight="1">
      <c r="B255" s="135"/>
      <c r="C255" s="136" t="s">
        <v>367</v>
      </c>
      <c r="D255" s="136" t="s">
        <v>143</v>
      </c>
      <c r="E255" s="137" t="s">
        <v>687</v>
      </c>
      <c r="F255" s="138" t="s">
        <v>688</v>
      </c>
      <c r="G255" s="139" t="s">
        <v>157</v>
      </c>
      <c r="H255" s="140">
        <v>0.6</v>
      </c>
      <c r="I255" s="141"/>
      <c r="J255" s="142">
        <f>ROUND(I255*H255,2)</f>
        <v>0</v>
      </c>
      <c r="K255" s="138" t="s">
        <v>147</v>
      </c>
      <c r="L255" s="31"/>
      <c r="M255" s="143" t="s">
        <v>1</v>
      </c>
      <c r="N255" s="144" t="s">
        <v>39</v>
      </c>
      <c r="P255" s="145">
        <f>O255*H255</f>
        <v>0</v>
      </c>
      <c r="Q255" s="145">
        <v>3.65E-3</v>
      </c>
      <c r="R255" s="145">
        <f>Q255*H255</f>
        <v>2.1900000000000001E-3</v>
      </c>
      <c r="S255" s="145">
        <v>0.11</v>
      </c>
      <c r="T255" s="146">
        <f>S255*H255</f>
        <v>6.6000000000000003E-2</v>
      </c>
      <c r="AR255" s="147" t="s">
        <v>148</v>
      </c>
      <c r="AT255" s="147" t="s">
        <v>143</v>
      </c>
      <c r="AU255" s="147" t="s">
        <v>82</v>
      </c>
      <c r="AY255" s="16" t="s">
        <v>141</v>
      </c>
      <c r="BE255" s="148">
        <f>IF(N255="základní",J255,0)</f>
        <v>0</v>
      </c>
      <c r="BF255" s="148">
        <f>IF(N255="snížená",J255,0)</f>
        <v>0</v>
      </c>
      <c r="BG255" s="148">
        <f>IF(N255="zákl. přenesená",J255,0)</f>
        <v>0</v>
      </c>
      <c r="BH255" s="148">
        <f>IF(N255="sníž. přenesená",J255,0)</f>
        <v>0</v>
      </c>
      <c r="BI255" s="148">
        <f>IF(N255="nulová",J255,0)</f>
        <v>0</v>
      </c>
      <c r="BJ255" s="16" t="s">
        <v>80</v>
      </c>
      <c r="BK255" s="148">
        <f>ROUND(I255*H255,2)</f>
        <v>0</v>
      </c>
      <c r="BL255" s="16" t="s">
        <v>148</v>
      </c>
      <c r="BM255" s="147" t="s">
        <v>689</v>
      </c>
    </row>
    <row r="256" spans="2:65" s="1" customFormat="1" ht="29.25">
      <c r="B256" s="31"/>
      <c r="D256" s="149" t="s">
        <v>150</v>
      </c>
      <c r="F256" s="150" t="s">
        <v>690</v>
      </c>
      <c r="I256" s="151"/>
      <c r="L256" s="31"/>
      <c r="M256" s="152"/>
      <c r="T256" s="54"/>
      <c r="AT256" s="16" t="s">
        <v>150</v>
      </c>
      <c r="AU256" s="16" t="s">
        <v>82</v>
      </c>
    </row>
    <row r="257" spans="2:65" s="1" customFormat="1" ht="19.5">
      <c r="B257" s="31"/>
      <c r="D257" s="149" t="s">
        <v>152</v>
      </c>
      <c r="F257" s="153" t="s">
        <v>549</v>
      </c>
      <c r="I257" s="151"/>
      <c r="L257" s="31"/>
      <c r="M257" s="152"/>
      <c r="T257" s="54"/>
      <c r="AT257" s="16" t="s">
        <v>152</v>
      </c>
      <c r="AU257" s="16" t="s">
        <v>82</v>
      </c>
    </row>
    <row r="258" spans="2:65" s="12" customFormat="1">
      <c r="B258" s="154"/>
      <c r="D258" s="149" t="s">
        <v>154</v>
      </c>
      <c r="E258" s="155" t="s">
        <v>1</v>
      </c>
      <c r="F258" s="156" t="s">
        <v>691</v>
      </c>
      <c r="H258" s="157">
        <v>0.6</v>
      </c>
      <c r="I258" s="158"/>
      <c r="L258" s="154"/>
      <c r="M258" s="159"/>
      <c r="T258" s="160"/>
      <c r="AT258" s="155" t="s">
        <v>154</v>
      </c>
      <c r="AU258" s="155" t="s">
        <v>82</v>
      </c>
      <c r="AV258" s="12" t="s">
        <v>82</v>
      </c>
      <c r="AW258" s="12" t="s">
        <v>31</v>
      </c>
      <c r="AX258" s="12" t="s">
        <v>80</v>
      </c>
      <c r="AY258" s="155" t="s">
        <v>141</v>
      </c>
    </row>
    <row r="259" spans="2:65" s="1" customFormat="1" ht="37.9" customHeight="1">
      <c r="B259" s="135"/>
      <c r="C259" s="136" t="s">
        <v>372</v>
      </c>
      <c r="D259" s="136" t="s">
        <v>143</v>
      </c>
      <c r="E259" s="137" t="s">
        <v>692</v>
      </c>
      <c r="F259" s="138" t="s">
        <v>693</v>
      </c>
      <c r="G259" s="139" t="s">
        <v>163</v>
      </c>
      <c r="H259" s="140">
        <v>1</v>
      </c>
      <c r="I259" s="141"/>
      <c r="J259" s="142">
        <f>ROUND(I259*H259,2)</f>
        <v>0</v>
      </c>
      <c r="K259" s="138" t="s">
        <v>1</v>
      </c>
      <c r="L259" s="31"/>
      <c r="M259" s="143" t="s">
        <v>1</v>
      </c>
      <c r="N259" s="144" t="s">
        <v>39</v>
      </c>
      <c r="P259" s="145">
        <f>O259*H259</f>
        <v>0</v>
      </c>
      <c r="Q259" s="145">
        <v>0</v>
      </c>
      <c r="R259" s="145">
        <f>Q259*H259</f>
        <v>0</v>
      </c>
      <c r="S259" s="145">
        <v>0</v>
      </c>
      <c r="T259" s="146">
        <f>S259*H259</f>
        <v>0</v>
      </c>
      <c r="AR259" s="147" t="s">
        <v>148</v>
      </c>
      <c r="AT259" s="147" t="s">
        <v>143</v>
      </c>
      <c r="AU259" s="147" t="s">
        <v>82</v>
      </c>
      <c r="AY259" s="16" t="s">
        <v>141</v>
      </c>
      <c r="BE259" s="148">
        <f>IF(N259="základní",J259,0)</f>
        <v>0</v>
      </c>
      <c r="BF259" s="148">
        <f>IF(N259="snížená",J259,0)</f>
        <v>0</v>
      </c>
      <c r="BG259" s="148">
        <f>IF(N259="zákl. přenesená",J259,0)</f>
        <v>0</v>
      </c>
      <c r="BH259" s="148">
        <f>IF(N259="sníž. přenesená",J259,0)</f>
        <v>0</v>
      </c>
      <c r="BI259" s="148">
        <f>IF(N259="nulová",J259,0)</f>
        <v>0</v>
      </c>
      <c r="BJ259" s="16" t="s">
        <v>80</v>
      </c>
      <c r="BK259" s="148">
        <f>ROUND(I259*H259,2)</f>
        <v>0</v>
      </c>
      <c r="BL259" s="16" t="s">
        <v>148</v>
      </c>
      <c r="BM259" s="147" t="s">
        <v>694</v>
      </c>
    </row>
    <row r="260" spans="2:65" s="1" customFormat="1" ht="19.5">
      <c r="B260" s="31"/>
      <c r="D260" s="149" t="s">
        <v>150</v>
      </c>
      <c r="F260" s="150" t="s">
        <v>693</v>
      </c>
      <c r="I260" s="151"/>
      <c r="L260" s="31"/>
      <c r="M260" s="152"/>
      <c r="T260" s="54"/>
      <c r="AT260" s="16" t="s">
        <v>150</v>
      </c>
      <c r="AU260" s="16" t="s">
        <v>82</v>
      </c>
    </row>
    <row r="261" spans="2:65" s="1" customFormat="1" ht="19.5">
      <c r="B261" s="31"/>
      <c r="D261" s="149" t="s">
        <v>152</v>
      </c>
      <c r="F261" s="153" t="s">
        <v>549</v>
      </c>
      <c r="I261" s="151"/>
      <c r="L261" s="31"/>
      <c r="M261" s="152"/>
      <c r="T261" s="54"/>
      <c r="AT261" s="16" t="s">
        <v>152</v>
      </c>
      <c r="AU261" s="16" t="s">
        <v>82</v>
      </c>
    </row>
    <row r="262" spans="2:65" s="12" customFormat="1">
      <c r="B262" s="154"/>
      <c r="D262" s="149" t="s">
        <v>154</v>
      </c>
      <c r="E262" s="155" t="s">
        <v>1</v>
      </c>
      <c r="F262" s="156" t="s">
        <v>695</v>
      </c>
      <c r="H262" s="157">
        <v>1</v>
      </c>
      <c r="I262" s="158"/>
      <c r="L262" s="154"/>
      <c r="M262" s="159"/>
      <c r="T262" s="160"/>
      <c r="AT262" s="155" t="s">
        <v>154</v>
      </c>
      <c r="AU262" s="155" t="s">
        <v>82</v>
      </c>
      <c r="AV262" s="12" t="s">
        <v>82</v>
      </c>
      <c r="AW262" s="12" t="s">
        <v>31</v>
      </c>
      <c r="AX262" s="12" t="s">
        <v>80</v>
      </c>
      <c r="AY262" s="155" t="s">
        <v>141</v>
      </c>
    </row>
    <row r="263" spans="2:65" s="11" customFormat="1" ht="22.9" customHeight="1">
      <c r="B263" s="123"/>
      <c r="D263" s="124" t="s">
        <v>73</v>
      </c>
      <c r="E263" s="133" t="s">
        <v>464</v>
      </c>
      <c r="F263" s="133" t="s">
        <v>465</v>
      </c>
      <c r="I263" s="126"/>
      <c r="J263" s="134">
        <f>BK263</f>
        <v>0</v>
      </c>
      <c r="L263" s="123"/>
      <c r="M263" s="128"/>
      <c r="P263" s="129">
        <f>SUM(P264:P282)</f>
        <v>0</v>
      </c>
      <c r="R263" s="129">
        <f>SUM(R264:R282)</f>
        <v>0</v>
      </c>
      <c r="T263" s="130">
        <f>SUM(T264:T282)</f>
        <v>0</v>
      </c>
      <c r="AR263" s="124" t="s">
        <v>80</v>
      </c>
      <c r="AT263" s="131" t="s">
        <v>73</v>
      </c>
      <c r="AU263" s="131" t="s">
        <v>80</v>
      </c>
      <c r="AY263" s="124" t="s">
        <v>141</v>
      </c>
      <c r="BK263" s="132">
        <f>SUM(BK264:BK282)</f>
        <v>0</v>
      </c>
    </row>
    <row r="264" spans="2:65" s="1" customFormat="1" ht="21.75" customHeight="1">
      <c r="B264" s="135"/>
      <c r="C264" s="136" t="s">
        <v>378</v>
      </c>
      <c r="D264" s="136" t="s">
        <v>143</v>
      </c>
      <c r="E264" s="137" t="s">
        <v>467</v>
      </c>
      <c r="F264" s="138" t="s">
        <v>468</v>
      </c>
      <c r="G264" s="139" t="s">
        <v>229</v>
      </c>
      <c r="H264" s="140">
        <v>1.6659999999999999</v>
      </c>
      <c r="I264" s="141"/>
      <c r="J264" s="142">
        <f>ROUND(I264*H264,2)</f>
        <v>0</v>
      </c>
      <c r="K264" s="138" t="s">
        <v>147</v>
      </c>
      <c r="L264" s="31"/>
      <c r="M264" s="143" t="s">
        <v>1</v>
      </c>
      <c r="N264" s="144" t="s">
        <v>39</v>
      </c>
      <c r="P264" s="145">
        <f>O264*H264</f>
        <v>0</v>
      </c>
      <c r="Q264" s="145">
        <v>0</v>
      </c>
      <c r="R264" s="145">
        <f>Q264*H264</f>
        <v>0</v>
      </c>
      <c r="S264" s="145">
        <v>0</v>
      </c>
      <c r="T264" s="146">
        <f>S264*H264</f>
        <v>0</v>
      </c>
      <c r="AR264" s="147" t="s">
        <v>148</v>
      </c>
      <c r="AT264" s="147" t="s">
        <v>143</v>
      </c>
      <c r="AU264" s="147" t="s">
        <v>82</v>
      </c>
      <c r="AY264" s="16" t="s">
        <v>141</v>
      </c>
      <c r="BE264" s="148">
        <f>IF(N264="základní",J264,0)</f>
        <v>0</v>
      </c>
      <c r="BF264" s="148">
        <f>IF(N264="snížená",J264,0)</f>
        <v>0</v>
      </c>
      <c r="BG264" s="148">
        <f>IF(N264="zákl. přenesená",J264,0)</f>
        <v>0</v>
      </c>
      <c r="BH264" s="148">
        <f>IF(N264="sníž. přenesená",J264,0)</f>
        <v>0</v>
      </c>
      <c r="BI264" s="148">
        <f>IF(N264="nulová",J264,0)</f>
        <v>0</v>
      </c>
      <c r="BJ264" s="16" t="s">
        <v>80</v>
      </c>
      <c r="BK264" s="148">
        <f>ROUND(I264*H264,2)</f>
        <v>0</v>
      </c>
      <c r="BL264" s="16" t="s">
        <v>148</v>
      </c>
      <c r="BM264" s="147" t="s">
        <v>696</v>
      </c>
    </row>
    <row r="265" spans="2:65" s="1" customFormat="1" ht="19.5">
      <c r="B265" s="31"/>
      <c r="D265" s="149" t="s">
        <v>150</v>
      </c>
      <c r="F265" s="150" t="s">
        <v>470</v>
      </c>
      <c r="I265" s="151"/>
      <c r="L265" s="31"/>
      <c r="M265" s="152"/>
      <c r="T265" s="54"/>
      <c r="AT265" s="16" t="s">
        <v>150</v>
      </c>
      <c r="AU265" s="16" t="s">
        <v>82</v>
      </c>
    </row>
    <row r="266" spans="2:65" s="12" customFormat="1">
      <c r="B266" s="154"/>
      <c r="D266" s="149" t="s">
        <v>154</v>
      </c>
      <c r="E266" s="155" t="s">
        <v>1</v>
      </c>
      <c r="F266" s="156" t="s">
        <v>697</v>
      </c>
      <c r="H266" s="157">
        <v>0.57499999999999996</v>
      </c>
      <c r="I266" s="158"/>
      <c r="L266" s="154"/>
      <c r="M266" s="159"/>
      <c r="T266" s="160"/>
      <c r="AT266" s="155" t="s">
        <v>154</v>
      </c>
      <c r="AU266" s="155" t="s">
        <v>82</v>
      </c>
      <c r="AV266" s="12" t="s">
        <v>82</v>
      </c>
      <c r="AW266" s="12" t="s">
        <v>31</v>
      </c>
      <c r="AX266" s="12" t="s">
        <v>74</v>
      </c>
      <c r="AY266" s="155" t="s">
        <v>141</v>
      </c>
    </row>
    <row r="267" spans="2:65" s="12" customFormat="1">
      <c r="B267" s="154"/>
      <c r="D267" s="149" t="s">
        <v>154</v>
      </c>
      <c r="E267" s="155" t="s">
        <v>1</v>
      </c>
      <c r="F267" s="156" t="s">
        <v>698</v>
      </c>
      <c r="H267" s="157">
        <v>1.0249999999999999</v>
      </c>
      <c r="I267" s="158"/>
      <c r="L267" s="154"/>
      <c r="M267" s="159"/>
      <c r="T267" s="160"/>
      <c r="AT267" s="155" t="s">
        <v>154</v>
      </c>
      <c r="AU267" s="155" t="s">
        <v>82</v>
      </c>
      <c r="AV267" s="12" t="s">
        <v>82</v>
      </c>
      <c r="AW267" s="12" t="s">
        <v>31</v>
      </c>
      <c r="AX267" s="12" t="s">
        <v>74</v>
      </c>
      <c r="AY267" s="155" t="s">
        <v>141</v>
      </c>
    </row>
    <row r="268" spans="2:65" s="12" customFormat="1">
      <c r="B268" s="154"/>
      <c r="D268" s="149" t="s">
        <v>154</v>
      </c>
      <c r="E268" s="155" t="s">
        <v>1</v>
      </c>
      <c r="F268" s="156" t="s">
        <v>699</v>
      </c>
      <c r="H268" s="157">
        <v>6.6000000000000003E-2</v>
      </c>
      <c r="I268" s="158"/>
      <c r="L268" s="154"/>
      <c r="M268" s="159"/>
      <c r="T268" s="160"/>
      <c r="AT268" s="155" t="s">
        <v>154</v>
      </c>
      <c r="AU268" s="155" t="s">
        <v>82</v>
      </c>
      <c r="AV268" s="12" t="s">
        <v>82</v>
      </c>
      <c r="AW268" s="12" t="s">
        <v>31</v>
      </c>
      <c r="AX268" s="12" t="s">
        <v>74</v>
      </c>
      <c r="AY268" s="155" t="s">
        <v>141</v>
      </c>
    </row>
    <row r="269" spans="2:65" s="14" customFormat="1">
      <c r="B269" s="167"/>
      <c r="D269" s="149" t="s">
        <v>154</v>
      </c>
      <c r="E269" s="168" t="s">
        <v>1</v>
      </c>
      <c r="F269" s="169" t="s">
        <v>213</v>
      </c>
      <c r="H269" s="170">
        <v>1.6659999999999999</v>
      </c>
      <c r="I269" s="171"/>
      <c r="L269" s="167"/>
      <c r="M269" s="172"/>
      <c r="T269" s="173"/>
      <c r="AT269" s="168" t="s">
        <v>154</v>
      </c>
      <c r="AU269" s="168" t="s">
        <v>82</v>
      </c>
      <c r="AV269" s="14" t="s">
        <v>148</v>
      </c>
      <c r="AW269" s="14" t="s">
        <v>31</v>
      </c>
      <c r="AX269" s="14" t="s">
        <v>80</v>
      </c>
      <c r="AY269" s="168" t="s">
        <v>141</v>
      </c>
    </row>
    <row r="270" spans="2:65" s="1" customFormat="1" ht="24.2" customHeight="1">
      <c r="B270" s="135"/>
      <c r="C270" s="136" t="s">
        <v>389</v>
      </c>
      <c r="D270" s="136" t="s">
        <v>143</v>
      </c>
      <c r="E270" s="137" t="s">
        <v>474</v>
      </c>
      <c r="F270" s="138" t="s">
        <v>475</v>
      </c>
      <c r="G270" s="139" t="s">
        <v>229</v>
      </c>
      <c r="H270" s="140">
        <v>14.994</v>
      </c>
      <c r="I270" s="141"/>
      <c r="J270" s="142">
        <f>ROUND(I270*H270,2)</f>
        <v>0</v>
      </c>
      <c r="K270" s="138" t="s">
        <v>147</v>
      </c>
      <c r="L270" s="31"/>
      <c r="M270" s="143" t="s">
        <v>1</v>
      </c>
      <c r="N270" s="144" t="s">
        <v>39</v>
      </c>
      <c r="P270" s="145">
        <f>O270*H270</f>
        <v>0</v>
      </c>
      <c r="Q270" s="145">
        <v>0</v>
      </c>
      <c r="R270" s="145">
        <f>Q270*H270</f>
        <v>0</v>
      </c>
      <c r="S270" s="145">
        <v>0</v>
      </c>
      <c r="T270" s="146">
        <f>S270*H270</f>
        <v>0</v>
      </c>
      <c r="AR270" s="147" t="s">
        <v>148</v>
      </c>
      <c r="AT270" s="147" t="s">
        <v>143</v>
      </c>
      <c r="AU270" s="147" t="s">
        <v>82</v>
      </c>
      <c r="AY270" s="16" t="s">
        <v>141</v>
      </c>
      <c r="BE270" s="148">
        <f>IF(N270="základní",J270,0)</f>
        <v>0</v>
      </c>
      <c r="BF270" s="148">
        <f>IF(N270="snížená",J270,0)</f>
        <v>0</v>
      </c>
      <c r="BG270" s="148">
        <f>IF(N270="zákl. přenesená",J270,0)</f>
        <v>0</v>
      </c>
      <c r="BH270" s="148">
        <f>IF(N270="sníž. přenesená",J270,0)</f>
        <v>0</v>
      </c>
      <c r="BI270" s="148">
        <f>IF(N270="nulová",J270,0)</f>
        <v>0</v>
      </c>
      <c r="BJ270" s="16" t="s">
        <v>80</v>
      </c>
      <c r="BK270" s="148">
        <f>ROUND(I270*H270,2)</f>
        <v>0</v>
      </c>
      <c r="BL270" s="16" t="s">
        <v>148</v>
      </c>
      <c r="BM270" s="147" t="s">
        <v>700</v>
      </c>
    </row>
    <row r="271" spans="2:65" s="1" customFormat="1" ht="29.25">
      <c r="B271" s="31"/>
      <c r="D271" s="149" t="s">
        <v>150</v>
      </c>
      <c r="F271" s="150" t="s">
        <v>477</v>
      </c>
      <c r="I271" s="151"/>
      <c r="L271" s="31"/>
      <c r="M271" s="152"/>
      <c r="T271" s="54"/>
      <c r="AT271" s="16" t="s">
        <v>150</v>
      </c>
      <c r="AU271" s="16" t="s">
        <v>82</v>
      </c>
    </row>
    <row r="272" spans="2:65" s="12" customFormat="1">
      <c r="B272" s="154"/>
      <c r="D272" s="149" t="s">
        <v>154</v>
      </c>
      <c r="F272" s="156" t="s">
        <v>701</v>
      </c>
      <c r="H272" s="157">
        <v>14.994</v>
      </c>
      <c r="I272" s="158"/>
      <c r="L272" s="154"/>
      <c r="M272" s="159"/>
      <c r="T272" s="160"/>
      <c r="AT272" s="155" t="s">
        <v>154</v>
      </c>
      <c r="AU272" s="155" t="s">
        <v>82</v>
      </c>
      <c r="AV272" s="12" t="s">
        <v>82</v>
      </c>
      <c r="AW272" s="12" t="s">
        <v>3</v>
      </c>
      <c r="AX272" s="12" t="s">
        <v>80</v>
      </c>
      <c r="AY272" s="155" t="s">
        <v>141</v>
      </c>
    </row>
    <row r="273" spans="2:65" s="1" customFormat="1" ht="24.2" customHeight="1">
      <c r="B273" s="135"/>
      <c r="C273" s="136" t="s">
        <v>399</v>
      </c>
      <c r="D273" s="136" t="s">
        <v>143</v>
      </c>
      <c r="E273" s="137" t="s">
        <v>480</v>
      </c>
      <c r="F273" s="138" t="s">
        <v>481</v>
      </c>
      <c r="G273" s="139" t="s">
        <v>229</v>
      </c>
      <c r="H273" s="140">
        <v>1.6659999999999999</v>
      </c>
      <c r="I273" s="141"/>
      <c r="J273" s="142">
        <f>ROUND(I273*H273,2)</f>
        <v>0</v>
      </c>
      <c r="K273" s="138" t="s">
        <v>147</v>
      </c>
      <c r="L273" s="31"/>
      <c r="M273" s="143" t="s">
        <v>1</v>
      </c>
      <c r="N273" s="144" t="s">
        <v>39</v>
      </c>
      <c r="P273" s="145">
        <f>O273*H273</f>
        <v>0</v>
      </c>
      <c r="Q273" s="145">
        <v>0</v>
      </c>
      <c r="R273" s="145">
        <f>Q273*H273</f>
        <v>0</v>
      </c>
      <c r="S273" s="145">
        <v>0</v>
      </c>
      <c r="T273" s="146">
        <f>S273*H273</f>
        <v>0</v>
      </c>
      <c r="AR273" s="147" t="s">
        <v>148</v>
      </c>
      <c r="AT273" s="147" t="s">
        <v>143</v>
      </c>
      <c r="AU273" s="147" t="s">
        <v>82</v>
      </c>
      <c r="AY273" s="16" t="s">
        <v>141</v>
      </c>
      <c r="BE273" s="148">
        <f>IF(N273="základní",J273,0)</f>
        <v>0</v>
      </c>
      <c r="BF273" s="148">
        <f>IF(N273="snížená",J273,0)</f>
        <v>0</v>
      </c>
      <c r="BG273" s="148">
        <f>IF(N273="zákl. přenesená",J273,0)</f>
        <v>0</v>
      </c>
      <c r="BH273" s="148">
        <f>IF(N273="sníž. přenesená",J273,0)</f>
        <v>0</v>
      </c>
      <c r="BI273" s="148">
        <f>IF(N273="nulová",J273,0)</f>
        <v>0</v>
      </c>
      <c r="BJ273" s="16" t="s">
        <v>80</v>
      </c>
      <c r="BK273" s="148">
        <f>ROUND(I273*H273,2)</f>
        <v>0</v>
      </c>
      <c r="BL273" s="16" t="s">
        <v>148</v>
      </c>
      <c r="BM273" s="147" t="s">
        <v>702</v>
      </c>
    </row>
    <row r="274" spans="2:65" s="1" customFormat="1">
      <c r="B274" s="31"/>
      <c r="D274" s="149" t="s">
        <v>150</v>
      </c>
      <c r="F274" s="150" t="s">
        <v>483</v>
      </c>
      <c r="I274" s="151"/>
      <c r="L274" s="31"/>
      <c r="M274" s="152"/>
      <c r="T274" s="54"/>
      <c r="AT274" s="16" t="s">
        <v>150</v>
      </c>
      <c r="AU274" s="16" t="s">
        <v>82</v>
      </c>
    </row>
    <row r="275" spans="2:65" s="1" customFormat="1" ht="37.9" customHeight="1">
      <c r="B275" s="135"/>
      <c r="C275" s="136" t="s">
        <v>404</v>
      </c>
      <c r="D275" s="136" t="s">
        <v>143</v>
      </c>
      <c r="E275" s="137" t="s">
        <v>485</v>
      </c>
      <c r="F275" s="138" t="s">
        <v>486</v>
      </c>
      <c r="G275" s="139" t="s">
        <v>229</v>
      </c>
      <c r="H275" s="140">
        <v>1.091</v>
      </c>
      <c r="I275" s="141"/>
      <c r="J275" s="142">
        <f>ROUND(I275*H275,2)</f>
        <v>0</v>
      </c>
      <c r="K275" s="138" t="s">
        <v>147</v>
      </c>
      <c r="L275" s="31"/>
      <c r="M275" s="143" t="s">
        <v>1</v>
      </c>
      <c r="N275" s="144" t="s">
        <v>39</v>
      </c>
      <c r="P275" s="145">
        <f>O275*H275</f>
        <v>0</v>
      </c>
      <c r="Q275" s="145">
        <v>0</v>
      </c>
      <c r="R275" s="145">
        <f>Q275*H275</f>
        <v>0</v>
      </c>
      <c r="S275" s="145">
        <v>0</v>
      </c>
      <c r="T275" s="146">
        <f>S275*H275</f>
        <v>0</v>
      </c>
      <c r="AR275" s="147" t="s">
        <v>148</v>
      </c>
      <c r="AT275" s="147" t="s">
        <v>143</v>
      </c>
      <c r="AU275" s="147" t="s">
        <v>82</v>
      </c>
      <c r="AY275" s="16" t="s">
        <v>141</v>
      </c>
      <c r="BE275" s="148">
        <f>IF(N275="základní",J275,0)</f>
        <v>0</v>
      </c>
      <c r="BF275" s="148">
        <f>IF(N275="snížená",J275,0)</f>
        <v>0</v>
      </c>
      <c r="BG275" s="148">
        <f>IF(N275="zákl. přenesená",J275,0)</f>
        <v>0</v>
      </c>
      <c r="BH275" s="148">
        <f>IF(N275="sníž. přenesená",J275,0)</f>
        <v>0</v>
      </c>
      <c r="BI275" s="148">
        <f>IF(N275="nulová",J275,0)</f>
        <v>0</v>
      </c>
      <c r="BJ275" s="16" t="s">
        <v>80</v>
      </c>
      <c r="BK275" s="148">
        <f>ROUND(I275*H275,2)</f>
        <v>0</v>
      </c>
      <c r="BL275" s="16" t="s">
        <v>148</v>
      </c>
      <c r="BM275" s="147" t="s">
        <v>703</v>
      </c>
    </row>
    <row r="276" spans="2:65" s="1" customFormat="1" ht="29.25">
      <c r="B276" s="31"/>
      <c r="D276" s="149" t="s">
        <v>150</v>
      </c>
      <c r="F276" s="150" t="s">
        <v>488</v>
      </c>
      <c r="I276" s="151"/>
      <c r="L276" s="31"/>
      <c r="M276" s="152"/>
      <c r="T276" s="54"/>
      <c r="AT276" s="16" t="s">
        <v>150</v>
      </c>
      <c r="AU276" s="16" t="s">
        <v>82</v>
      </c>
    </row>
    <row r="277" spans="2:65" s="12" customFormat="1">
      <c r="B277" s="154"/>
      <c r="D277" s="149" t="s">
        <v>154</v>
      </c>
      <c r="E277" s="155" t="s">
        <v>1</v>
      </c>
      <c r="F277" s="156" t="s">
        <v>698</v>
      </c>
      <c r="H277" s="157">
        <v>1.0249999999999999</v>
      </c>
      <c r="I277" s="158"/>
      <c r="L277" s="154"/>
      <c r="M277" s="159"/>
      <c r="T277" s="160"/>
      <c r="AT277" s="155" t="s">
        <v>154</v>
      </c>
      <c r="AU277" s="155" t="s">
        <v>82</v>
      </c>
      <c r="AV277" s="12" t="s">
        <v>82</v>
      </c>
      <c r="AW277" s="12" t="s">
        <v>31</v>
      </c>
      <c r="AX277" s="12" t="s">
        <v>74</v>
      </c>
      <c r="AY277" s="155" t="s">
        <v>141</v>
      </c>
    </row>
    <row r="278" spans="2:65" s="12" customFormat="1">
      <c r="B278" s="154"/>
      <c r="D278" s="149" t="s">
        <v>154</v>
      </c>
      <c r="E278" s="155" t="s">
        <v>1</v>
      </c>
      <c r="F278" s="156" t="s">
        <v>699</v>
      </c>
      <c r="H278" s="157">
        <v>6.6000000000000003E-2</v>
      </c>
      <c r="I278" s="158"/>
      <c r="L278" s="154"/>
      <c r="M278" s="159"/>
      <c r="T278" s="160"/>
      <c r="AT278" s="155" t="s">
        <v>154</v>
      </c>
      <c r="AU278" s="155" t="s">
        <v>82</v>
      </c>
      <c r="AV278" s="12" t="s">
        <v>82</v>
      </c>
      <c r="AW278" s="12" t="s">
        <v>31</v>
      </c>
      <c r="AX278" s="12" t="s">
        <v>74</v>
      </c>
      <c r="AY278" s="155" t="s">
        <v>141</v>
      </c>
    </row>
    <row r="279" spans="2:65" s="14" customFormat="1">
      <c r="B279" s="167"/>
      <c r="D279" s="149" t="s">
        <v>154</v>
      </c>
      <c r="E279" s="168" t="s">
        <v>1</v>
      </c>
      <c r="F279" s="169" t="s">
        <v>213</v>
      </c>
      <c r="H279" s="170">
        <v>1.091</v>
      </c>
      <c r="I279" s="171"/>
      <c r="L279" s="167"/>
      <c r="M279" s="172"/>
      <c r="T279" s="173"/>
      <c r="AT279" s="168" t="s">
        <v>154</v>
      </c>
      <c r="AU279" s="168" t="s">
        <v>82</v>
      </c>
      <c r="AV279" s="14" t="s">
        <v>148</v>
      </c>
      <c r="AW279" s="14" t="s">
        <v>31</v>
      </c>
      <c r="AX279" s="14" t="s">
        <v>80</v>
      </c>
      <c r="AY279" s="168" t="s">
        <v>141</v>
      </c>
    </row>
    <row r="280" spans="2:65" s="1" customFormat="1" ht="44.25" customHeight="1">
      <c r="B280" s="135"/>
      <c r="C280" s="136" t="s">
        <v>411</v>
      </c>
      <c r="D280" s="136" t="s">
        <v>143</v>
      </c>
      <c r="E280" s="137" t="s">
        <v>704</v>
      </c>
      <c r="F280" s="138" t="s">
        <v>289</v>
      </c>
      <c r="G280" s="139" t="s">
        <v>229</v>
      </c>
      <c r="H280" s="140">
        <v>0.57499999999999996</v>
      </c>
      <c r="I280" s="141"/>
      <c r="J280" s="142">
        <f>ROUND(I280*H280,2)</f>
        <v>0</v>
      </c>
      <c r="K280" s="138" t="s">
        <v>147</v>
      </c>
      <c r="L280" s="31"/>
      <c r="M280" s="143" t="s">
        <v>1</v>
      </c>
      <c r="N280" s="144" t="s">
        <v>39</v>
      </c>
      <c r="P280" s="145">
        <f>O280*H280</f>
        <v>0</v>
      </c>
      <c r="Q280" s="145">
        <v>0</v>
      </c>
      <c r="R280" s="145">
        <f>Q280*H280</f>
        <v>0</v>
      </c>
      <c r="S280" s="145">
        <v>0</v>
      </c>
      <c r="T280" s="146">
        <f>S280*H280</f>
        <v>0</v>
      </c>
      <c r="AR280" s="147" t="s">
        <v>148</v>
      </c>
      <c r="AT280" s="147" t="s">
        <v>143</v>
      </c>
      <c r="AU280" s="147" t="s">
        <v>82</v>
      </c>
      <c r="AY280" s="16" t="s">
        <v>141</v>
      </c>
      <c r="BE280" s="148">
        <f>IF(N280="základní",J280,0)</f>
        <v>0</v>
      </c>
      <c r="BF280" s="148">
        <f>IF(N280="snížená",J280,0)</f>
        <v>0</v>
      </c>
      <c r="BG280" s="148">
        <f>IF(N280="zákl. přenesená",J280,0)</f>
        <v>0</v>
      </c>
      <c r="BH280" s="148">
        <f>IF(N280="sníž. přenesená",J280,0)</f>
        <v>0</v>
      </c>
      <c r="BI280" s="148">
        <f>IF(N280="nulová",J280,0)</f>
        <v>0</v>
      </c>
      <c r="BJ280" s="16" t="s">
        <v>80</v>
      </c>
      <c r="BK280" s="148">
        <f>ROUND(I280*H280,2)</f>
        <v>0</v>
      </c>
      <c r="BL280" s="16" t="s">
        <v>148</v>
      </c>
      <c r="BM280" s="147" t="s">
        <v>705</v>
      </c>
    </row>
    <row r="281" spans="2:65" s="1" customFormat="1" ht="29.25">
      <c r="B281" s="31"/>
      <c r="D281" s="149" t="s">
        <v>150</v>
      </c>
      <c r="F281" s="150" t="s">
        <v>289</v>
      </c>
      <c r="I281" s="151"/>
      <c r="L281" s="31"/>
      <c r="M281" s="152"/>
      <c r="T281" s="54"/>
      <c r="AT281" s="16" t="s">
        <v>150</v>
      </c>
      <c r="AU281" s="16" t="s">
        <v>82</v>
      </c>
    </row>
    <row r="282" spans="2:65" s="12" customFormat="1">
      <c r="B282" s="154"/>
      <c r="D282" s="149" t="s">
        <v>154</v>
      </c>
      <c r="E282" s="155" t="s">
        <v>1</v>
      </c>
      <c r="F282" s="156" t="s">
        <v>697</v>
      </c>
      <c r="H282" s="157">
        <v>0.57499999999999996</v>
      </c>
      <c r="I282" s="158"/>
      <c r="L282" s="154"/>
      <c r="M282" s="159"/>
      <c r="T282" s="160"/>
      <c r="AT282" s="155" t="s">
        <v>154</v>
      </c>
      <c r="AU282" s="155" t="s">
        <v>82</v>
      </c>
      <c r="AV282" s="12" t="s">
        <v>82</v>
      </c>
      <c r="AW282" s="12" t="s">
        <v>31</v>
      </c>
      <c r="AX282" s="12" t="s">
        <v>80</v>
      </c>
      <c r="AY282" s="155" t="s">
        <v>141</v>
      </c>
    </row>
    <row r="283" spans="2:65" s="11" customFormat="1" ht="22.9" customHeight="1">
      <c r="B283" s="123"/>
      <c r="D283" s="124" t="s">
        <v>73</v>
      </c>
      <c r="E283" s="133" t="s">
        <v>489</v>
      </c>
      <c r="F283" s="133" t="s">
        <v>490</v>
      </c>
      <c r="I283" s="126"/>
      <c r="J283" s="134">
        <f>BK283</f>
        <v>0</v>
      </c>
      <c r="L283" s="123"/>
      <c r="M283" s="128"/>
      <c r="P283" s="129">
        <f>SUM(P284:P285)</f>
        <v>0</v>
      </c>
      <c r="R283" s="129">
        <f>SUM(R284:R285)</f>
        <v>0</v>
      </c>
      <c r="T283" s="130">
        <f>SUM(T284:T285)</f>
        <v>0</v>
      </c>
      <c r="AR283" s="124" t="s">
        <v>80</v>
      </c>
      <c r="AT283" s="131" t="s">
        <v>73</v>
      </c>
      <c r="AU283" s="131" t="s">
        <v>80</v>
      </c>
      <c r="AY283" s="124" t="s">
        <v>141</v>
      </c>
      <c r="BK283" s="132">
        <f>SUM(BK284:BK285)</f>
        <v>0</v>
      </c>
    </row>
    <row r="284" spans="2:65" s="1" customFormat="1" ht="33" customHeight="1">
      <c r="B284" s="135"/>
      <c r="C284" s="136" t="s">
        <v>416</v>
      </c>
      <c r="D284" s="136" t="s">
        <v>143</v>
      </c>
      <c r="E284" s="137" t="s">
        <v>706</v>
      </c>
      <c r="F284" s="138" t="s">
        <v>707</v>
      </c>
      <c r="G284" s="139" t="s">
        <v>229</v>
      </c>
      <c r="H284" s="140">
        <v>51.606000000000002</v>
      </c>
      <c r="I284" s="141"/>
      <c r="J284" s="142">
        <f>ROUND(I284*H284,2)</f>
        <v>0</v>
      </c>
      <c r="K284" s="138" t="s">
        <v>147</v>
      </c>
      <c r="L284" s="31"/>
      <c r="M284" s="143" t="s">
        <v>1</v>
      </c>
      <c r="N284" s="144" t="s">
        <v>39</v>
      </c>
      <c r="P284" s="145">
        <f>O284*H284</f>
        <v>0</v>
      </c>
      <c r="Q284" s="145">
        <v>0</v>
      </c>
      <c r="R284" s="145">
        <f>Q284*H284</f>
        <v>0</v>
      </c>
      <c r="S284" s="145">
        <v>0</v>
      </c>
      <c r="T284" s="146">
        <f>S284*H284</f>
        <v>0</v>
      </c>
      <c r="AR284" s="147" t="s">
        <v>148</v>
      </c>
      <c r="AT284" s="147" t="s">
        <v>143</v>
      </c>
      <c r="AU284" s="147" t="s">
        <v>82</v>
      </c>
      <c r="AY284" s="16" t="s">
        <v>141</v>
      </c>
      <c r="BE284" s="148">
        <f>IF(N284="základní",J284,0)</f>
        <v>0</v>
      </c>
      <c r="BF284" s="148">
        <f>IF(N284="snížená",J284,0)</f>
        <v>0</v>
      </c>
      <c r="BG284" s="148">
        <f>IF(N284="zákl. přenesená",J284,0)</f>
        <v>0</v>
      </c>
      <c r="BH284" s="148">
        <f>IF(N284="sníž. přenesená",J284,0)</f>
        <v>0</v>
      </c>
      <c r="BI284" s="148">
        <f>IF(N284="nulová",J284,0)</f>
        <v>0</v>
      </c>
      <c r="BJ284" s="16" t="s">
        <v>80</v>
      </c>
      <c r="BK284" s="148">
        <f>ROUND(I284*H284,2)</f>
        <v>0</v>
      </c>
      <c r="BL284" s="16" t="s">
        <v>148</v>
      </c>
      <c r="BM284" s="147" t="s">
        <v>708</v>
      </c>
    </row>
    <row r="285" spans="2:65" s="1" customFormat="1" ht="29.25">
      <c r="B285" s="31"/>
      <c r="D285" s="149" t="s">
        <v>150</v>
      </c>
      <c r="F285" s="150" t="s">
        <v>709</v>
      </c>
      <c r="I285" s="151"/>
      <c r="L285" s="31"/>
      <c r="M285" s="152"/>
      <c r="T285" s="54"/>
      <c r="AT285" s="16" t="s">
        <v>150</v>
      </c>
      <c r="AU285" s="16" t="s">
        <v>82</v>
      </c>
    </row>
    <row r="286" spans="2:65" s="11" customFormat="1" ht="25.9" customHeight="1">
      <c r="B286" s="123"/>
      <c r="D286" s="124" t="s">
        <v>73</v>
      </c>
      <c r="E286" s="125" t="s">
        <v>496</v>
      </c>
      <c r="F286" s="125" t="s">
        <v>497</v>
      </c>
      <c r="I286" s="126"/>
      <c r="J286" s="127">
        <f>BK286</f>
        <v>0</v>
      </c>
      <c r="L286" s="123"/>
      <c r="M286" s="128"/>
      <c r="P286" s="129">
        <f>P287</f>
        <v>0</v>
      </c>
      <c r="R286" s="129">
        <f>R287</f>
        <v>0</v>
      </c>
      <c r="T286" s="130">
        <f>T287</f>
        <v>0</v>
      </c>
      <c r="AR286" s="124" t="s">
        <v>82</v>
      </c>
      <c r="AT286" s="131" t="s">
        <v>73</v>
      </c>
      <c r="AU286" s="131" t="s">
        <v>74</v>
      </c>
      <c r="AY286" s="124" t="s">
        <v>141</v>
      </c>
      <c r="BK286" s="132">
        <f>BK287</f>
        <v>0</v>
      </c>
    </row>
    <row r="287" spans="2:65" s="11" customFormat="1" ht="22.9" customHeight="1">
      <c r="B287" s="123"/>
      <c r="D287" s="124" t="s">
        <v>73</v>
      </c>
      <c r="E287" s="133" t="s">
        <v>710</v>
      </c>
      <c r="F287" s="133" t="s">
        <v>711</v>
      </c>
      <c r="I287" s="126"/>
      <c r="J287" s="134">
        <f>BK287</f>
        <v>0</v>
      </c>
      <c r="L287" s="123"/>
      <c r="M287" s="128"/>
      <c r="P287" s="129">
        <f>SUM(P288:P295)</f>
        <v>0</v>
      </c>
      <c r="R287" s="129">
        <f>SUM(R288:R295)</f>
        <v>0</v>
      </c>
      <c r="T287" s="130">
        <f>SUM(T288:T295)</f>
        <v>0</v>
      </c>
      <c r="AR287" s="124" t="s">
        <v>82</v>
      </c>
      <c r="AT287" s="131" t="s">
        <v>73</v>
      </c>
      <c r="AU287" s="131" t="s">
        <v>80</v>
      </c>
      <c r="AY287" s="124" t="s">
        <v>141</v>
      </c>
      <c r="BK287" s="132">
        <f>SUM(BK288:BK295)</f>
        <v>0</v>
      </c>
    </row>
    <row r="288" spans="2:65" s="1" customFormat="1" ht="24.2" customHeight="1">
      <c r="B288" s="135"/>
      <c r="C288" s="136" t="s">
        <v>423</v>
      </c>
      <c r="D288" s="136" t="s">
        <v>143</v>
      </c>
      <c r="E288" s="137" t="s">
        <v>712</v>
      </c>
      <c r="F288" s="138" t="s">
        <v>713</v>
      </c>
      <c r="G288" s="139" t="s">
        <v>714</v>
      </c>
      <c r="H288" s="140">
        <v>1</v>
      </c>
      <c r="I288" s="141"/>
      <c r="J288" s="142">
        <f>ROUND(I288*H288,2)</f>
        <v>0</v>
      </c>
      <c r="K288" s="138" t="s">
        <v>1</v>
      </c>
      <c r="L288" s="31"/>
      <c r="M288" s="143" t="s">
        <v>1</v>
      </c>
      <c r="N288" s="144" t="s">
        <v>39</v>
      </c>
      <c r="P288" s="145">
        <f>O288*H288</f>
        <v>0</v>
      </c>
      <c r="Q288" s="145">
        <v>0</v>
      </c>
      <c r="R288" s="145">
        <f>Q288*H288</f>
        <v>0</v>
      </c>
      <c r="S288" s="145">
        <v>0</v>
      </c>
      <c r="T288" s="146">
        <f>S288*H288</f>
        <v>0</v>
      </c>
      <c r="AR288" s="147" t="s">
        <v>244</v>
      </c>
      <c r="AT288" s="147" t="s">
        <v>143</v>
      </c>
      <c r="AU288" s="147" t="s">
        <v>82</v>
      </c>
      <c r="AY288" s="16" t="s">
        <v>141</v>
      </c>
      <c r="BE288" s="148">
        <f>IF(N288="základní",J288,0)</f>
        <v>0</v>
      </c>
      <c r="BF288" s="148">
        <f>IF(N288="snížená",J288,0)</f>
        <v>0</v>
      </c>
      <c r="BG288" s="148">
        <f>IF(N288="zákl. přenesená",J288,0)</f>
        <v>0</v>
      </c>
      <c r="BH288" s="148">
        <f>IF(N288="sníž. přenesená",J288,0)</f>
        <v>0</v>
      </c>
      <c r="BI288" s="148">
        <f>IF(N288="nulová",J288,0)</f>
        <v>0</v>
      </c>
      <c r="BJ288" s="16" t="s">
        <v>80</v>
      </c>
      <c r="BK288" s="148">
        <f>ROUND(I288*H288,2)</f>
        <v>0</v>
      </c>
      <c r="BL288" s="16" t="s">
        <v>244</v>
      </c>
      <c r="BM288" s="147" t="s">
        <v>715</v>
      </c>
    </row>
    <row r="289" spans="2:65" s="1" customFormat="1" ht="19.5">
      <c r="B289" s="31"/>
      <c r="D289" s="149" t="s">
        <v>150</v>
      </c>
      <c r="F289" s="150" t="s">
        <v>713</v>
      </c>
      <c r="I289" s="151"/>
      <c r="L289" s="31"/>
      <c r="M289" s="152"/>
      <c r="T289" s="54"/>
      <c r="AT289" s="16" t="s">
        <v>150</v>
      </c>
      <c r="AU289" s="16" t="s">
        <v>82</v>
      </c>
    </row>
    <row r="290" spans="2:65" s="1" customFormat="1" ht="19.5">
      <c r="B290" s="31"/>
      <c r="D290" s="149" t="s">
        <v>152</v>
      </c>
      <c r="F290" s="153" t="s">
        <v>549</v>
      </c>
      <c r="I290" s="151"/>
      <c r="L290" s="31"/>
      <c r="M290" s="152"/>
      <c r="T290" s="54"/>
      <c r="AT290" s="16" t="s">
        <v>152</v>
      </c>
      <c r="AU290" s="16" t="s">
        <v>82</v>
      </c>
    </row>
    <row r="291" spans="2:65" s="12" customFormat="1">
      <c r="B291" s="154"/>
      <c r="D291" s="149" t="s">
        <v>154</v>
      </c>
      <c r="E291" s="155" t="s">
        <v>1</v>
      </c>
      <c r="F291" s="156" t="s">
        <v>80</v>
      </c>
      <c r="H291" s="157">
        <v>1</v>
      </c>
      <c r="I291" s="158"/>
      <c r="L291" s="154"/>
      <c r="M291" s="159"/>
      <c r="T291" s="160"/>
      <c r="AT291" s="155" t="s">
        <v>154</v>
      </c>
      <c r="AU291" s="155" t="s">
        <v>82</v>
      </c>
      <c r="AV291" s="12" t="s">
        <v>82</v>
      </c>
      <c r="AW291" s="12" t="s">
        <v>31</v>
      </c>
      <c r="AX291" s="12" t="s">
        <v>80</v>
      </c>
      <c r="AY291" s="155" t="s">
        <v>141</v>
      </c>
    </row>
    <row r="292" spans="2:65" s="1" customFormat="1" ht="33" customHeight="1">
      <c r="B292" s="135"/>
      <c r="C292" s="136" t="s">
        <v>429</v>
      </c>
      <c r="D292" s="136" t="s">
        <v>143</v>
      </c>
      <c r="E292" s="137" t="s">
        <v>716</v>
      </c>
      <c r="F292" s="138" t="s">
        <v>717</v>
      </c>
      <c r="G292" s="139" t="s">
        <v>714</v>
      </c>
      <c r="H292" s="140">
        <v>1</v>
      </c>
      <c r="I292" s="141"/>
      <c r="J292" s="142">
        <f>ROUND(I292*H292,2)</f>
        <v>0</v>
      </c>
      <c r="K292" s="138" t="s">
        <v>1</v>
      </c>
      <c r="L292" s="31"/>
      <c r="M292" s="143" t="s">
        <v>1</v>
      </c>
      <c r="N292" s="144" t="s">
        <v>39</v>
      </c>
      <c r="P292" s="145">
        <f>O292*H292</f>
        <v>0</v>
      </c>
      <c r="Q292" s="145">
        <v>0</v>
      </c>
      <c r="R292" s="145">
        <f>Q292*H292</f>
        <v>0</v>
      </c>
      <c r="S292" s="145">
        <v>0</v>
      </c>
      <c r="T292" s="146">
        <f>S292*H292</f>
        <v>0</v>
      </c>
      <c r="AR292" s="147" t="s">
        <v>244</v>
      </c>
      <c r="AT292" s="147" t="s">
        <v>143</v>
      </c>
      <c r="AU292" s="147" t="s">
        <v>82</v>
      </c>
      <c r="AY292" s="16" t="s">
        <v>141</v>
      </c>
      <c r="BE292" s="148">
        <f>IF(N292="základní",J292,0)</f>
        <v>0</v>
      </c>
      <c r="BF292" s="148">
        <f>IF(N292="snížená",J292,0)</f>
        <v>0</v>
      </c>
      <c r="BG292" s="148">
        <f>IF(N292="zákl. přenesená",J292,0)</f>
        <v>0</v>
      </c>
      <c r="BH292" s="148">
        <f>IF(N292="sníž. přenesená",J292,0)</f>
        <v>0</v>
      </c>
      <c r="BI292" s="148">
        <f>IF(N292="nulová",J292,0)</f>
        <v>0</v>
      </c>
      <c r="BJ292" s="16" t="s">
        <v>80</v>
      </c>
      <c r="BK292" s="148">
        <f>ROUND(I292*H292,2)</f>
        <v>0</v>
      </c>
      <c r="BL292" s="16" t="s">
        <v>244</v>
      </c>
      <c r="BM292" s="147" t="s">
        <v>718</v>
      </c>
    </row>
    <row r="293" spans="2:65" s="1" customFormat="1" ht="19.5">
      <c r="B293" s="31"/>
      <c r="D293" s="149" t="s">
        <v>150</v>
      </c>
      <c r="F293" s="150" t="s">
        <v>717</v>
      </c>
      <c r="I293" s="151"/>
      <c r="L293" s="31"/>
      <c r="M293" s="152"/>
      <c r="T293" s="54"/>
      <c r="AT293" s="16" t="s">
        <v>150</v>
      </c>
      <c r="AU293" s="16" t="s">
        <v>82</v>
      </c>
    </row>
    <row r="294" spans="2:65" s="1" customFormat="1" ht="19.5">
      <c r="B294" s="31"/>
      <c r="D294" s="149" t="s">
        <v>152</v>
      </c>
      <c r="F294" s="153" t="s">
        <v>549</v>
      </c>
      <c r="I294" s="151"/>
      <c r="L294" s="31"/>
      <c r="M294" s="152"/>
      <c r="T294" s="54"/>
      <c r="AT294" s="16" t="s">
        <v>152</v>
      </c>
      <c r="AU294" s="16" t="s">
        <v>82</v>
      </c>
    </row>
    <row r="295" spans="2:65" s="12" customFormat="1">
      <c r="B295" s="154"/>
      <c r="D295" s="149" t="s">
        <v>154</v>
      </c>
      <c r="E295" s="155" t="s">
        <v>1</v>
      </c>
      <c r="F295" s="156" t="s">
        <v>80</v>
      </c>
      <c r="H295" s="157">
        <v>1</v>
      </c>
      <c r="I295" s="158"/>
      <c r="L295" s="154"/>
      <c r="M295" s="187"/>
      <c r="N295" s="188"/>
      <c r="O295" s="188"/>
      <c r="P295" s="188"/>
      <c r="Q295" s="188"/>
      <c r="R295" s="188"/>
      <c r="S295" s="188"/>
      <c r="T295" s="189"/>
      <c r="AT295" s="155" t="s">
        <v>154</v>
      </c>
      <c r="AU295" s="155" t="s">
        <v>82</v>
      </c>
      <c r="AV295" s="12" t="s">
        <v>82</v>
      </c>
      <c r="AW295" s="12" t="s">
        <v>31</v>
      </c>
      <c r="AX295" s="12" t="s">
        <v>80</v>
      </c>
      <c r="AY295" s="155" t="s">
        <v>141</v>
      </c>
    </row>
    <row r="296" spans="2:65" s="1" customFormat="1" ht="6.95" customHeight="1">
      <c r="B296" s="43"/>
      <c r="C296" s="44"/>
      <c r="D296" s="44"/>
      <c r="E296" s="44"/>
      <c r="F296" s="44"/>
      <c r="G296" s="44"/>
      <c r="H296" s="44"/>
      <c r="I296" s="44"/>
      <c r="J296" s="44"/>
      <c r="K296" s="44"/>
      <c r="L296" s="31"/>
    </row>
  </sheetData>
  <autoFilter ref="C129:K295"/>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9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93</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719</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
        <v>1</v>
      </c>
      <c r="L16" s="31"/>
    </row>
    <row r="17" spans="2:12" s="1" customFormat="1" ht="18" customHeight="1">
      <c r="B17" s="31"/>
      <c r="E17" s="24" t="s">
        <v>25</v>
      </c>
      <c r="I17" s="26" t="s">
        <v>26</v>
      </c>
      <c r="J17" s="24" t="s">
        <v>1</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
        <v>1</v>
      </c>
      <c r="L22" s="31"/>
    </row>
    <row r="23" spans="2:12" s="1" customFormat="1" ht="18" customHeight="1">
      <c r="B23" s="31"/>
      <c r="E23" s="24" t="s">
        <v>30</v>
      </c>
      <c r="I23" s="26" t="s">
        <v>26</v>
      </c>
      <c r="J23" s="24" t="s">
        <v>1</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ROUND(J125,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ROUND((SUM(BE125:BE189)),  2)</f>
        <v>0</v>
      </c>
      <c r="I35" s="95">
        <v>0.21</v>
      </c>
      <c r="J35" s="84">
        <f>ROUND(((SUM(BE125:BE189))*I35),  2)</f>
        <v>0</v>
      </c>
      <c r="L35" s="31"/>
    </row>
    <row r="36" spans="2:12" s="1" customFormat="1" ht="14.45" customHeight="1">
      <c r="B36" s="31"/>
      <c r="E36" s="26" t="s">
        <v>40</v>
      </c>
      <c r="F36" s="84">
        <f>ROUND((SUM(BF125:BF189)),  2)</f>
        <v>0</v>
      </c>
      <c r="I36" s="95">
        <v>0.15</v>
      </c>
      <c r="J36" s="84">
        <f>ROUND(((SUM(BF125:BF189))*I36),  2)</f>
        <v>0</v>
      </c>
      <c r="L36" s="31"/>
    </row>
    <row r="37" spans="2:12" s="1" customFormat="1" ht="14.45" hidden="1" customHeight="1">
      <c r="B37" s="31"/>
      <c r="E37" s="26" t="s">
        <v>41</v>
      </c>
      <c r="F37" s="84">
        <f>ROUND((SUM(BG125:BG189)),  2)</f>
        <v>0</v>
      </c>
      <c r="I37" s="95">
        <v>0.21</v>
      </c>
      <c r="J37" s="84">
        <f>0</f>
        <v>0</v>
      </c>
      <c r="L37" s="31"/>
    </row>
    <row r="38" spans="2:12" s="1" customFormat="1" ht="14.45" hidden="1" customHeight="1">
      <c r="B38" s="31"/>
      <c r="E38" s="26" t="s">
        <v>42</v>
      </c>
      <c r="F38" s="84">
        <f>ROUND((SUM(BH125:BH189)),  2)</f>
        <v>0</v>
      </c>
      <c r="I38" s="95">
        <v>0.15</v>
      </c>
      <c r="J38" s="84">
        <f>0</f>
        <v>0</v>
      </c>
      <c r="L38" s="31"/>
    </row>
    <row r="39" spans="2:12" s="1" customFormat="1" ht="14.45" hidden="1" customHeight="1">
      <c r="B39" s="31"/>
      <c r="E39" s="26" t="s">
        <v>43</v>
      </c>
      <c r="F39" s="84">
        <f>ROUND((SUM(BI125:BI189)),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003 - SO 03 Oplocení</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J125</f>
        <v>0</v>
      </c>
      <c r="L98" s="31"/>
      <c r="AU98" s="16" t="s">
        <v>112</v>
      </c>
    </row>
    <row r="99" spans="2:47" s="8" customFormat="1" ht="24.95" customHeight="1">
      <c r="B99" s="107"/>
      <c r="D99" s="108" t="s">
        <v>113</v>
      </c>
      <c r="E99" s="109"/>
      <c r="F99" s="109"/>
      <c r="G99" s="109"/>
      <c r="H99" s="109"/>
      <c r="I99" s="109"/>
      <c r="J99" s="110">
        <f>J126</f>
        <v>0</v>
      </c>
      <c r="L99" s="107"/>
    </row>
    <row r="100" spans="2:47" s="9" customFormat="1" ht="19.899999999999999" customHeight="1">
      <c r="B100" s="111"/>
      <c r="D100" s="112" t="s">
        <v>114</v>
      </c>
      <c r="E100" s="113"/>
      <c r="F100" s="113"/>
      <c r="G100" s="113"/>
      <c r="H100" s="113"/>
      <c r="I100" s="113"/>
      <c r="J100" s="114">
        <f>J127</f>
        <v>0</v>
      </c>
      <c r="L100" s="111"/>
    </row>
    <row r="101" spans="2:47" s="9" customFormat="1" ht="19.899999999999999" customHeight="1">
      <c r="B101" s="111"/>
      <c r="D101" s="112" t="s">
        <v>116</v>
      </c>
      <c r="E101" s="113"/>
      <c r="F101" s="113"/>
      <c r="G101" s="113"/>
      <c r="H101" s="113"/>
      <c r="I101" s="113"/>
      <c r="J101" s="114">
        <f>J143</f>
        <v>0</v>
      </c>
      <c r="L101" s="111"/>
    </row>
    <row r="102" spans="2:47" s="9" customFormat="1" ht="19.899999999999999" customHeight="1">
      <c r="B102" s="111"/>
      <c r="D102" s="112" t="s">
        <v>119</v>
      </c>
      <c r="E102" s="113"/>
      <c r="F102" s="113"/>
      <c r="G102" s="113"/>
      <c r="H102" s="113"/>
      <c r="I102" s="113"/>
      <c r="J102" s="114">
        <f>J175</f>
        <v>0</v>
      </c>
      <c r="L102" s="111"/>
    </row>
    <row r="103" spans="2:47" s="9" customFormat="1" ht="19.899999999999999" customHeight="1">
      <c r="B103" s="111"/>
      <c r="D103" s="112" t="s">
        <v>121</v>
      </c>
      <c r="E103" s="113"/>
      <c r="F103" s="113"/>
      <c r="G103" s="113"/>
      <c r="H103" s="113"/>
      <c r="I103" s="113"/>
      <c r="J103" s="114">
        <f>J187</f>
        <v>0</v>
      </c>
      <c r="L103" s="111"/>
    </row>
    <row r="104" spans="2:47" s="1" customFormat="1" ht="21.75" customHeight="1">
      <c r="B104" s="31"/>
      <c r="L104" s="31"/>
    </row>
    <row r="105" spans="2:47" s="1" customFormat="1" ht="6.95" customHeight="1">
      <c r="B105" s="43"/>
      <c r="C105" s="44"/>
      <c r="D105" s="44"/>
      <c r="E105" s="44"/>
      <c r="F105" s="44"/>
      <c r="G105" s="44"/>
      <c r="H105" s="44"/>
      <c r="I105" s="44"/>
      <c r="J105" s="44"/>
      <c r="K105" s="44"/>
      <c r="L105" s="31"/>
    </row>
    <row r="109" spans="2:47" s="1" customFormat="1" ht="6.95" customHeight="1">
      <c r="B109" s="45"/>
      <c r="C109" s="46"/>
      <c r="D109" s="46"/>
      <c r="E109" s="46"/>
      <c r="F109" s="46"/>
      <c r="G109" s="46"/>
      <c r="H109" s="46"/>
      <c r="I109" s="46"/>
      <c r="J109" s="46"/>
      <c r="K109" s="46"/>
      <c r="L109" s="31"/>
    </row>
    <row r="110" spans="2:47" s="1" customFormat="1" ht="24.95" customHeight="1">
      <c r="B110" s="31"/>
      <c r="C110" s="20" t="s">
        <v>126</v>
      </c>
      <c r="L110" s="31"/>
    </row>
    <row r="111" spans="2:47" s="1" customFormat="1" ht="6.95" customHeight="1">
      <c r="B111" s="31"/>
      <c r="L111" s="31"/>
    </row>
    <row r="112" spans="2:47" s="1" customFormat="1" ht="12" customHeight="1">
      <c r="B112" s="31"/>
      <c r="C112" s="26" t="s">
        <v>16</v>
      </c>
      <c r="L112" s="31"/>
    </row>
    <row r="113" spans="2:65" s="1" customFormat="1" ht="26.25" customHeight="1">
      <c r="B113" s="31"/>
      <c r="E113" s="248" t="str">
        <f>E7</f>
        <v>Lapák štěrku v prostoru stávajícího nátoku do odlehčovací komory OK1C v areálu ČOV Karviná</v>
      </c>
      <c r="F113" s="249"/>
      <c r="G113" s="249"/>
      <c r="H113" s="249"/>
      <c r="L113" s="31"/>
    </row>
    <row r="114" spans="2:65" ht="12" customHeight="1">
      <c r="B114" s="19"/>
      <c r="C114" s="26" t="s">
        <v>104</v>
      </c>
      <c r="L114" s="19"/>
    </row>
    <row r="115" spans="2:65" s="1" customFormat="1" ht="23.25" customHeight="1">
      <c r="B115" s="31"/>
      <c r="E115" s="248" t="s">
        <v>105</v>
      </c>
      <c r="F115" s="247"/>
      <c r="G115" s="247"/>
      <c r="H115" s="247"/>
      <c r="L115" s="31"/>
    </row>
    <row r="116" spans="2:65" s="1" customFormat="1" ht="12" customHeight="1">
      <c r="B116" s="31"/>
      <c r="C116" s="26" t="s">
        <v>106</v>
      </c>
      <c r="L116" s="31"/>
    </row>
    <row r="117" spans="2:65" s="1" customFormat="1" ht="16.5" customHeight="1">
      <c r="B117" s="31"/>
      <c r="E117" s="224" t="str">
        <f>E11</f>
        <v>003 - SO 03 Oplocení</v>
      </c>
      <c r="F117" s="247"/>
      <c r="G117" s="247"/>
      <c r="H117" s="247"/>
      <c r="L117" s="31"/>
    </row>
    <row r="118" spans="2:65" s="1" customFormat="1" ht="6.95" customHeight="1">
      <c r="B118" s="31"/>
      <c r="L118" s="31"/>
    </row>
    <row r="119" spans="2:65" s="1" customFormat="1" ht="12" customHeight="1">
      <c r="B119" s="31"/>
      <c r="C119" s="26" t="s">
        <v>20</v>
      </c>
      <c r="F119" s="24" t="str">
        <f>F14</f>
        <v xml:space="preserve"> </v>
      </c>
      <c r="I119" s="26" t="s">
        <v>22</v>
      </c>
      <c r="J119" s="51">
        <f>IF(J14="","",J14)</f>
        <v>44947</v>
      </c>
      <c r="L119" s="31"/>
    </row>
    <row r="120" spans="2:65" s="1" customFormat="1" ht="6.95" customHeight="1">
      <c r="B120" s="31"/>
      <c r="L120" s="31"/>
    </row>
    <row r="121" spans="2:65" s="1" customFormat="1" ht="15.2" customHeight="1">
      <c r="B121" s="31"/>
      <c r="C121" s="26" t="s">
        <v>23</v>
      </c>
      <c r="F121" s="24" t="str">
        <f>E17</f>
        <v>Statutární město Karviná</v>
      </c>
      <c r="I121" s="26" t="s">
        <v>29</v>
      </c>
      <c r="J121" s="29" t="str">
        <f>E23</f>
        <v>KBprojekt Aqua s.r.o.</v>
      </c>
      <c r="L121" s="31"/>
    </row>
    <row r="122" spans="2:65" s="1" customFormat="1" ht="15.2" customHeight="1">
      <c r="B122" s="31"/>
      <c r="C122" s="26" t="s">
        <v>27</v>
      </c>
      <c r="F122" s="24" t="str">
        <f>IF(E20="","",E20)</f>
        <v>Vyplň údaj</v>
      </c>
      <c r="I122" s="26" t="s">
        <v>32</v>
      </c>
      <c r="J122" s="29" t="str">
        <f>E26</f>
        <v xml:space="preserve"> </v>
      </c>
      <c r="L122" s="31"/>
    </row>
    <row r="123" spans="2:65" s="1" customFormat="1" ht="10.35" customHeight="1">
      <c r="B123" s="31"/>
      <c r="L123" s="31"/>
    </row>
    <row r="124" spans="2:65" s="10" customFormat="1" ht="29.25" customHeight="1">
      <c r="B124" s="115"/>
      <c r="C124" s="116" t="s">
        <v>127</v>
      </c>
      <c r="D124" s="117" t="s">
        <v>59</v>
      </c>
      <c r="E124" s="117" t="s">
        <v>55</v>
      </c>
      <c r="F124" s="117" t="s">
        <v>56</v>
      </c>
      <c r="G124" s="117" t="s">
        <v>128</v>
      </c>
      <c r="H124" s="117" t="s">
        <v>129</v>
      </c>
      <c r="I124" s="117" t="s">
        <v>130</v>
      </c>
      <c r="J124" s="117" t="s">
        <v>110</v>
      </c>
      <c r="K124" s="118" t="s">
        <v>131</v>
      </c>
      <c r="L124" s="115"/>
      <c r="M124" s="57" t="s">
        <v>1</v>
      </c>
      <c r="N124" s="58" t="s">
        <v>38</v>
      </c>
      <c r="O124" s="58" t="s">
        <v>132</v>
      </c>
      <c r="P124" s="58" t="s">
        <v>133</v>
      </c>
      <c r="Q124" s="58" t="s">
        <v>134</v>
      </c>
      <c r="R124" s="58" t="s">
        <v>135</v>
      </c>
      <c r="S124" s="58" t="s">
        <v>136</v>
      </c>
      <c r="T124" s="59" t="s">
        <v>137</v>
      </c>
    </row>
    <row r="125" spans="2:65" s="1" customFormat="1" ht="22.9" customHeight="1">
      <c r="B125" s="31"/>
      <c r="C125" s="62" t="s">
        <v>138</v>
      </c>
      <c r="J125" s="119">
        <f>BK125</f>
        <v>0</v>
      </c>
      <c r="L125" s="31"/>
      <c r="M125" s="60"/>
      <c r="N125" s="52"/>
      <c r="O125" s="52"/>
      <c r="P125" s="120">
        <f>P126</f>
        <v>0</v>
      </c>
      <c r="Q125" s="52"/>
      <c r="R125" s="120">
        <f>R126</f>
        <v>17.734058000000001</v>
      </c>
      <c r="S125" s="52"/>
      <c r="T125" s="121">
        <f>T126</f>
        <v>0</v>
      </c>
      <c r="AT125" s="16" t="s">
        <v>73</v>
      </c>
      <c r="AU125" s="16" t="s">
        <v>112</v>
      </c>
      <c r="BK125" s="122">
        <f>BK126</f>
        <v>0</v>
      </c>
    </row>
    <row r="126" spans="2:65" s="11" customFormat="1" ht="25.9" customHeight="1">
      <c r="B126" s="123"/>
      <c r="D126" s="124" t="s">
        <v>73</v>
      </c>
      <c r="E126" s="125" t="s">
        <v>139</v>
      </c>
      <c r="F126" s="125" t="s">
        <v>140</v>
      </c>
      <c r="I126" s="126"/>
      <c r="J126" s="127">
        <f>BK126</f>
        <v>0</v>
      </c>
      <c r="L126" s="123"/>
      <c r="M126" s="128"/>
      <c r="P126" s="129">
        <f>P127+P143+P175+P187</f>
        <v>0</v>
      </c>
      <c r="R126" s="129">
        <f>R127+R143+R175+R187</f>
        <v>17.734058000000001</v>
      </c>
      <c r="T126" s="130">
        <f>T127+T143+T175+T187</f>
        <v>0</v>
      </c>
      <c r="AR126" s="124" t="s">
        <v>80</v>
      </c>
      <c r="AT126" s="131" t="s">
        <v>73</v>
      </c>
      <c r="AU126" s="131" t="s">
        <v>74</v>
      </c>
      <c r="AY126" s="124" t="s">
        <v>141</v>
      </c>
      <c r="BK126" s="132">
        <f>BK127+BK143+BK175+BK187</f>
        <v>0</v>
      </c>
    </row>
    <row r="127" spans="2:65" s="11" customFormat="1" ht="22.9" customHeight="1">
      <c r="B127" s="123"/>
      <c r="D127" s="124" t="s">
        <v>73</v>
      </c>
      <c r="E127" s="133" t="s">
        <v>80</v>
      </c>
      <c r="F127" s="133" t="s">
        <v>142</v>
      </c>
      <c r="I127" s="126"/>
      <c r="J127" s="134">
        <f>BK127</f>
        <v>0</v>
      </c>
      <c r="L127" s="123"/>
      <c r="M127" s="128"/>
      <c r="P127" s="129">
        <f>SUM(P128:P142)</f>
        <v>0</v>
      </c>
      <c r="R127" s="129">
        <f>SUM(R128:R142)</f>
        <v>0</v>
      </c>
      <c r="T127" s="130">
        <f>SUM(T128:T142)</f>
        <v>0</v>
      </c>
      <c r="AR127" s="124" t="s">
        <v>80</v>
      </c>
      <c r="AT127" s="131" t="s">
        <v>73</v>
      </c>
      <c r="AU127" s="131" t="s">
        <v>80</v>
      </c>
      <c r="AY127" s="124" t="s">
        <v>141</v>
      </c>
      <c r="BK127" s="132">
        <f>SUM(BK128:BK142)</f>
        <v>0</v>
      </c>
    </row>
    <row r="128" spans="2:65" s="1" customFormat="1" ht="24.2" customHeight="1">
      <c r="B128" s="135"/>
      <c r="C128" s="136" t="s">
        <v>80</v>
      </c>
      <c r="D128" s="136" t="s">
        <v>143</v>
      </c>
      <c r="E128" s="137" t="s">
        <v>720</v>
      </c>
      <c r="F128" s="138" t="s">
        <v>721</v>
      </c>
      <c r="G128" s="139" t="s">
        <v>157</v>
      </c>
      <c r="H128" s="140">
        <v>18.399999999999999</v>
      </c>
      <c r="I128" s="141"/>
      <c r="J128" s="142">
        <f>ROUND(I128*H128,2)</f>
        <v>0</v>
      </c>
      <c r="K128" s="138" t="s">
        <v>147</v>
      </c>
      <c r="L128" s="31"/>
      <c r="M128" s="143" t="s">
        <v>1</v>
      </c>
      <c r="N128" s="144" t="s">
        <v>39</v>
      </c>
      <c r="P128" s="145">
        <f>O128*H128</f>
        <v>0</v>
      </c>
      <c r="Q128" s="145">
        <v>0</v>
      </c>
      <c r="R128" s="145">
        <f>Q128*H128</f>
        <v>0</v>
      </c>
      <c r="S128" s="145">
        <v>0</v>
      </c>
      <c r="T128" s="146">
        <f>S128*H128</f>
        <v>0</v>
      </c>
      <c r="AR128" s="147" t="s">
        <v>148</v>
      </c>
      <c r="AT128" s="147" t="s">
        <v>143</v>
      </c>
      <c r="AU128" s="147" t="s">
        <v>82</v>
      </c>
      <c r="AY128" s="16" t="s">
        <v>141</v>
      </c>
      <c r="BE128" s="148">
        <f>IF(N128="základní",J128,0)</f>
        <v>0</v>
      </c>
      <c r="BF128" s="148">
        <f>IF(N128="snížená",J128,0)</f>
        <v>0</v>
      </c>
      <c r="BG128" s="148">
        <f>IF(N128="zákl. přenesená",J128,0)</f>
        <v>0</v>
      </c>
      <c r="BH128" s="148">
        <f>IF(N128="sníž. přenesená",J128,0)</f>
        <v>0</v>
      </c>
      <c r="BI128" s="148">
        <f>IF(N128="nulová",J128,0)</f>
        <v>0</v>
      </c>
      <c r="BJ128" s="16" t="s">
        <v>80</v>
      </c>
      <c r="BK128" s="148">
        <f>ROUND(I128*H128,2)</f>
        <v>0</v>
      </c>
      <c r="BL128" s="16" t="s">
        <v>148</v>
      </c>
      <c r="BM128" s="147" t="s">
        <v>722</v>
      </c>
    </row>
    <row r="129" spans="2:65" s="1" customFormat="1" ht="19.5">
      <c r="B129" s="31"/>
      <c r="D129" s="149" t="s">
        <v>150</v>
      </c>
      <c r="F129" s="150" t="s">
        <v>723</v>
      </c>
      <c r="I129" s="151"/>
      <c r="L129" s="31"/>
      <c r="M129" s="152"/>
      <c r="T129" s="54"/>
      <c r="AT129" s="16" t="s">
        <v>150</v>
      </c>
      <c r="AU129" s="16" t="s">
        <v>82</v>
      </c>
    </row>
    <row r="130" spans="2:65" s="1" customFormat="1" ht="19.5">
      <c r="B130" s="31"/>
      <c r="D130" s="149" t="s">
        <v>152</v>
      </c>
      <c r="F130" s="153" t="s">
        <v>724</v>
      </c>
      <c r="I130" s="151"/>
      <c r="L130" s="31"/>
      <c r="M130" s="152"/>
      <c r="T130" s="54"/>
      <c r="AT130" s="16" t="s">
        <v>152</v>
      </c>
      <c r="AU130" s="16" t="s">
        <v>82</v>
      </c>
    </row>
    <row r="131" spans="2:65" s="12" customFormat="1">
      <c r="B131" s="154"/>
      <c r="D131" s="149" t="s">
        <v>154</v>
      </c>
      <c r="E131" s="155" t="s">
        <v>1</v>
      </c>
      <c r="F131" s="156" t="s">
        <v>725</v>
      </c>
      <c r="H131" s="157">
        <v>12</v>
      </c>
      <c r="I131" s="158"/>
      <c r="L131" s="154"/>
      <c r="M131" s="159"/>
      <c r="T131" s="160"/>
      <c r="AT131" s="155" t="s">
        <v>154</v>
      </c>
      <c r="AU131" s="155" t="s">
        <v>82</v>
      </c>
      <c r="AV131" s="12" t="s">
        <v>82</v>
      </c>
      <c r="AW131" s="12" t="s">
        <v>31</v>
      </c>
      <c r="AX131" s="12" t="s">
        <v>74</v>
      </c>
      <c r="AY131" s="155" t="s">
        <v>141</v>
      </c>
    </row>
    <row r="132" spans="2:65" s="12" customFormat="1">
      <c r="B132" s="154"/>
      <c r="D132" s="149" t="s">
        <v>154</v>
      </c>
      <c r="E132" s="155" t="s">
        <v>1</v>
      </c>
      <c r="F132" s="156" t="s">
        <v>726</v>
      </c>
      <c r="H132" s="157">
        <v>6.4</v>
      </c>
      <c r="I132" s="158"/>
      <c r="L132" s="154"/>
      <c r="M132" s="159"/>
      <c r="T132" s="160"/>
      <c r="AT132" s="155" t="s">
        <v>154</v>
      </c>
      <c r="AU132" s="155" t="s">
        <v>82</v>
      </c>
      <c r="AV132" s="12" t="s">
        <v>82</v>
      </c>
      <c r="AW132" s="12" t="s">
        <v>31</v>
      </c>
      <c r="AX132" s="12" t="s">
        <v>74</v>
      </c>
      <c r="AY132" s="155" t="s">
        <v>141</v>
      </c>
    </row>
    <row r="133" spans="2:65" s="14" customFormat="1">
      <c r="B133" s="167"/>
      <c r="D133" s="149" t="s">
        <v>154</v>
      </c>
      <c r="E133" s="168" t="s">
        <v>1</v>
      </c>
      <c r="F133" s="169" t="s">
        <v>213</v>
      </c>
      <c r="H133" s="170">
        <v>18.399999999999999</v>
      </c>
      <c r="I133" s="171"/>
      <c r="L133" s="167"/>
      <c r="M133" s="172"/>
      <c r="T133" s="173"/>
      <c r="AT133" s="168" t="s">
        <v>154</v>
      </c>
      <c r="AU133" s="168" t="s">
        <v>82</v>
      </c>
      <c r="AV133" s="14" t="s">
        <v>148</v>
      </c>
      <c r="AW133" s="14" t="s">
        <v>31</v>
      </c>
      <c r="AX133" s="14" t="s">
        <v>80</v>
      </c>
      <c r="AY133" s="168" t="s">
        <v>141</v>
      </c>
    </row>
    <row r="134" spans="2:65" s="1" customFormat="1" ht="44.25" customHeight="1">
      <c r="B134" s="135"/>
      <c r="C134" s="136" t="s">
        <v>82</v>
      </c>
      <c r="D134" s="136" t="s">
        <v>143</v>
      </c>
      <c r="E134" s="137" t="s">
        <v>256</v>
      </c>
      <c r="F134" s="138" t="s">
        <v>727</v>
      </c>
      <c r="G134" s="139" t="s">
        <v>207</v>
      </c>
      <c r="H134" s="140">
        <v>1.3</v>
      </c>
      <c r="I134" s="141"/>
      <c r="J134" s="142">
        <f>ROUND(I134*H134,2)</f>
        <v>0</v>
      </c>
      <c r="K134" s="138" t="s">
        <v>147</v>
      </c>
      <c r="L134" s="31"/>
      <c r="M134" s="143" t="s">
        <v>1</v>
      </c>
      <c r="N134" s="144" t="s">
        <v>39</v>
      </c>
      <c r="P134" s="145">
        <f>O134*H134</f>
        <v>0</v>
      </c>
      <c r="Q134" s="145">
        <v>0</v>
      </c>
      <c r="R134" s="145">
        <f>Q134*H134</f>
        <v>0</v>
      </c>
      <c r="S134" s="145">
        <v>0</v>
      </c>
      <c r="T134" s="146">
        <f>S134*H134</f>
        <v>0</v>
      </c>
      <c r="AR134" s="147" t="s">
        <v>148</v>
      </c>
      <c r="AT134" s="147" t="s">
        <v>143</v>
      </c>
      <c r="AU134" s="147" t="s">
        <v>82</v>
      </c>
      <c r="AY134" s="16" t="s">
        <v>141</v>
      </c>
      <c r="BE134" s="148">
        <f>IF(N134="základní",J134,0)</f>
        <v>0</v>
      </c>
      <c r="BF134" s="148">
        <f>IF(N134="snížená",J134,0)</f>
        <v>0</v>
      </c>
      <c r="BG134" s="148">
        <f>IF(N134="zákl. přenesená",J134,0)</f>
        <v>0</v>
      </c>
      <c r="BH134" s="148">
        <f>IF(N134="sníž. přenesená",J134,0)</f>
        <v>0</v>
      </c>
      <c r="BI134" s="148">
        <f>IF(N134="nulová",J134,0)</f>
        <v>0</v>
      </c>
      <c r="BJ134" s="16" t="s">
        <v>80</v>
      </c>
      <c r="BK134" s="148">
        <f>ROUND(I134*H134,2)</f>
        <v>0</v>
      </c>
      <c r="BL134" s="16" t="s">
        <v>148</v>
      </c>
      <c r="BM134" s="147" t="s">
        <v>728</v>
      </c>
    </row>
    <row r="135" spans="2:65" s="1" customFormat="1" ht="39">
      <c r="B135" s="31"/>
      <c r="D135" s="149" t="s">
        <v>150</v>
      </c>
      <c r="F135" s="150" t="s">
        <v>259</v>
      </c>
      <c r="I135" s="151"/>
      <c r="L135" s="31"/>
      <c r="M135" s="152"/>
      <c r="T135" s="54"/>
      <c r="AT135" s="16" t="s">
        <v>150</v>
      </c>
      <c r="AU135" s="16" t="s">
        <v>82</v>
      </c>
    </row>
    <row r="136" spans="2:65" s="1" customFormat="1" ht="29.25">
      <c r="B136" s="31"/>
      <c r="D136" s="149" t="s">
        <v>152</v>
      </c>
      <c r="F136" s="153" t="s">
        <v>729</v>
      </c>
      <c r="I136" s="151"/>
      <c r="L136" s="31"/>
      <c r="M136" s="152"/>
      <c r="T136" s="54"/>
      <c r="AT136" s="16" t="s">
        <v>152</v>
      </c>
      <c r="AU136" s="16" t="s">
        <v>82</v>
      </c>
    </row>
    <row r="137" spans="2:65" s="12" customFormat="1">
      <c r="B137" s="154"/>
      <c r="D137" s="149" t="s">
        <v>154</v>
      </c>
      <c r="E137" s="155" t="s">
        <v>1</v>
      </c>
      <c r="F137" s="156" t="s">
        <v>730</v>
      </c>
      <c r="H137" s="157">
        <v>1.3</v>
      </c>
      <c r="I137" s="158"/>
      <c r="L137" s="154"/>
      <c r="M137" s="159"/>
      <c r="T137" s="160"/>
      <c r="AT137" s="155" t="s">
        <v>154</v>
      </c>
      <c r="AU137" s="155" t="s">
        <v>82</v>
      </c>
      <c r="AV137" s="12" t="s">
        <v>82</v>
      </c>
      <c r="AW137" s="12" t="s">
        <v>31</v>
      </c>
      <c r="AX137" s="12" t="s">
        <v>80</v>
      </c>
      <c r="AY137" s="155" t="s">
        <v>141</v>
      </c>
    </row>
    <row r="138" spans="2:65" s="1" customFormat="1" ht="24.2" customHeight="1">
      <c r="B138" s="135"/>
      <c r="C138" s="136" t="s">
        <v>160</v>
      </c>
      <c r="D138" s="136" t="s">
        <v>143</v>
      </c>
      <c r="E138" s="137" t="s">
        <v>731</v>
      </c>
      <c r="F138" s="138" t="s">
        <v>732</v>
      </c>
      <c r="G138" s="139" t="s">
        <v>207</v>
      </c>
      <c r="H138" s="140">
        <v>1.3</v>
      </c>
      <c r="I138" s="141"/>
      <c r="J138" s="142">
        <f>ROUND(I138*H138,2)</f>
        <v>0</v>
      </c>
      <c r="K138" s="138" t="s">
        <v>147</v>
      </c>
      <c r="L138" s="31"/>
      <c r="M138" s="143" t="s">
        <v>1</v>
      </c>
      <c r="N138" s="144" t="s">
        <v>39</v>
      </c>
      <c r="P138" s="145">
        <f>O138*H138</f>
        <v>0</v>
      </c>
      <c r="Q138" s="145">
        <v>0</v>
      </c>
      <c r="R138" s="145">
        <f>Q138*H138</f>
        <v>0</v>
      </c>
      <c r="S138" s="145">
        <v>0</v>
      </c>
      <c r="T138" s="146">
        <f>S138*H138</f>
        <v>0</v>
      </c>
      <c r="AR138" s="147" t="s">
        <v>148</v>
      </c>
      <c r="AT138" s="147" t="s">
        <v>143</v>
      </c>
      <c r="AU138" s="147" t="s">
        <v>82</v>
      </c>
      <c r="AY138" s="16" t="s">
        <v>141</v>
      </c>
      <c r="BE138" s="148">
        <f>IF(N138="základní",J138,0)</f>
        <v>0</v>
      </c>
      <c r="BF138" s="148">
        <f>IF(N138="snížená",J138,0)</f>
        <v>0</v>
      </c>
      <c r="BG138" s="148">
        <f>IF(N138="zákl. přenesená",J138,0)</f>
        <v>0</v>
      </c>
      <c r="BH138" s="148">
        <f>IF(N138="sníž. přenesená",J138,0)</f>
        <v>0</v>
      </c>
      <c r="BI138" s="148">
        <f>IF(N138="nulová",J138,0)</f>
        <v>0</v>
      </c>
      <c r="BJ138" s="16" t="s">
        <v>80</v>
      </c>
      <c r="BK138" s="148">
        <f>ROUND(I138*H138,2)</f>
        <v>0</v>
      </c>
      <c r="BL138" s="16" t="s">
        <v>148</v>
      </c>
      <c r="BM138" s="147" t="s">
        <v>733</v>
      </c>
    </row>
    <row r="139" spans="2:65" s="1" customFormat="1" ht="19.5">
      <c r="B139" s="31"/>
      <c r="D139" s="149" t="s">
        <v>150</v>
      </c>
      <c r="F139" s="150" t="s">
        <v>734</v>
      </c>
      <c r="I139" s="151"/>
      <c r="L139" s="31"/>
      <c r="M139" s="152"/>
      <c r="T139" s="54"/>
      <c r="AT139" s="16" t="s">
        <v>150</v>
      </c>
      <c r="AU139" s="16" t="s">
        <v>82</v>
      </c>
    </row>
    <row r="140" spans="2:65" s="1" customFormat="1" ht="33" customHeight="1">
      <c r="B140" s="135"/>
      <c r="C140" s="136" t="s">
        <v>148</v>
      </c>
      <c r="D140" s="136" t="s">
        <v>143</v>
      </c>
      <c r="E140" s="137" t="s">
        <v>286</v>
      </c>
      <c r="F140" s="138" t="s">
        <v>287</v>
      </c>
      <c r="G140" s="139" t="s">
        <v>229</v>
      </c>
      <c r="H140" s="140">
        <v>2.34</v>
      </c>
      <c r="I140" s="141"/>
      <c r="J140" s="142">
        <f>ROUND(I140*H140,2)</f>
        <v>0</v>
      </c>
      <c r="K140" s="138" t="s">
        <v>147</v>
      </c>
      <c r="L140" s="31"/>
      <c r="M140" s="143" t="s">
        <v>1</v>
      </c>
      <c r="N140" s="144" t="s">
        <v>39</v>
      </c>
      <c r="P140" s="145">
        <f>O140*H140</f>
        <v>0</v>
      </c>
      <c r="Q140" s="145">
        <v>0</v>
      </c>
      <c r="R140" s="145">
        <f>Q140*H140</f>
        <v>0</v>
      </c>
      <c r="S140" s="145">
        <v>0</v>
      </c>
      <c r="T140" s="146">
        <f>S140*H140</f>
        <v>0</v>
      </c>
      <c r="AR140" s="147" t="s">
        <v>148</v>
      </c>
      <c r="AT140" s="147" t="s">
        <v>143</v>
      </c>
      <c r="AU140" s="147" t="s">
        <v>82</v>
      </c>
      <c r="AY140" s="16" t="s">
        <v>141</v>
      </c>
      <c r="BE140" s="148">
        <f>IF(N140="základní",J140,0)</f>
        <v>0</v>
      </c>
      <c r="BF140" s="148">
        <f>IF(N140="snížená",J140,0)</f>
        <v>0</v>
      </c>
      <c r="BG140" s="148">
        <f>IF(N140="zákl. přenesená",J140,0)</f>
        <v>0</v>
      </c>
      <c r="BH140" s="148">
        <f>IF(N140="sníž. přenesená",J140,0)</f>
        <v>0</v>
      </c>
      <c r="BI140" s="148">
        <f>IF(N140="nulová",J140,0)</f>
        <v>0</v>
      </c>
      <c r="BJ140" s="16" t="s">
        <v>80</v>
      </c>
      <c r="BK140" s="148">
        <f>ROUND(I140*H140,2)</f>
        <v>0</v>
      </c>
      <c r="BL140" s="16" t="s">
        <v>148</v>
      </c>
      <c r="BM140" s="147" t="s">
        <v>735</v>
      </c>
    </row>
    <row r="141" spans="2:65" s="1" customFormat="1" ht="29.25">
      <c r="B141" s="31"/>
      <c r="D141" s="149" t="s">
        <v>150</v>
      </c>
      <c r="F141" s="150" t="s">
        <v>289</v>
      </c>
      <c r="I141" s="151"/>
      <c r="L141" s="31"/>
      <c r="M141" s="152"/>
      <c r="T141" s="54"/>
      <c r="AT141" s="16" t="s">
        <v>150</v>
      </c>
      <c r="AU141" s="16" t="s">
        <v>82</v>
      </c>
    </row>
    <row r="142" spans="2:65" s="12" customFormat="1">
      <c r="B142" s="154"/>
      <c r="D142" s="149" t="s">
        <v>154</v>
      </c>
      <c r="F142" s="156" t="s">
        <v>736</v>
      </c>
      <c r="H142" s="157">
        <v>2.34</v>
      </c>
      <c r="I142" s="158"/>
      <c r="L142" s="154"/>
      <c r="M142" s="159"/>
      <c r="T142" s="160"/>
      <c r="AT142" s="155" t="s">
        <v>154</v>
      </c>
      <c r="AU142" s="155" t="s">
        <v>82</v>
      </c>
      <c r="AV142" s="12" t="s">
        <v>82</v>
      </c>
      <c r="AW142" s="12" t="s">
        <v>3</v>
      </c>
      <c r="AX142" s="12" t="s">
        <v>80</v>
      </c>
      <c r="AY142" s="155" t="s">
        <v>141</v>
      </c>
    </row>
    <row r="143" spans="2:65" s="11" customFormat="1" ht="22.9" customHeight="1">
      <c r="B143" s="123"/>
      <c r="D143" s="124" t="s">
        <v>73</v>
      </c>
      <c r="E143" s="133" t="s">
        <v>160</v>
      </c>
      <c r="F143" s="133" t="s">
        <v>377</v>
      </c>
      <c r="I143" s="126"/>
      <c r="J143" s="134">
        <f>BK143</f>
        <v>0</v>
      </c>
      <c r="L143" s="123"/>
      <c r="M143" s="128"/>
      <c r="P143" s="129">
        <f>SUM(P144:P174)</f>
        <v>0</v>
      </c>
      <c r="R143" s="129">
        <f>SUM(R144:R174)</f>
        <v>11.678858000000002</v>
      </c>
      <c r="T143" s="130">
        <f>SUM(T144:T174)</f>
        <v>0</v>
      </c>
      <c r="AR143" s="124" t="s">
        <v>80</v>
      </c>
      <c r="AT143" s="131" t="s">
        <v>73</v>
      </c>
      <c r="AU143" s="131" t="s">
        <v>80</v>
      </c>
      <c r="AY143" s="124" t="s">
        <v>141</v>
      </c>
      <c r="BK143" s="132">
        <f>SUM(BK144:BK174)</f>
        <v>0</v>
      </c>
    </row>
    <row r="144" spans="2:65" s="1" customFormat="1" ht="33" customHeight="1">
      <c r="B144" s="135"/>
      <c r="C144" s="136" t="s">
        <v>170</v>
      </c>
      <c r="D144" s="136" t="s">
        <v>143</v>
      </c>
      <c r="E144" s="137" t="s">
        <v>737</v>
      </c>
      <c r="F144" s="138" t="s">
        <v>738</v>
      </c>
      <c r="G144" s="139" t="s">
        <v>546</v>
      </c>
      <c r="H144" s="140">
        <v>23</v>
      </c>
      <c r="I144" s="141"/>
      <c r="J144" s="142">
        <f>ROUND(I144*H144,2)</f>
        <v>0</v>
      </c>
      <c r="K144" s="138" t="s">
        <v>147</v>
      </c>
      <c r="L144" s="31"/>
      <c r="M144" s="143" t="s">
        <v>1</v>
      </c>
      <c r="N144" s="144" t="s">
        <v>39</v>
      </c>
      <c r="P144" s="145">
        <f>O144*H144</f>
        <v>0</v>
      </c>
      <c r="Q144" s="145">
        <v>0.36435000000000001</v>
      </c>
      <c r="R144" s="145">
        <f>Q144*H144</f>
        <v>8.3800500000000007</v>
      </c>
      <c r="S144" s="145">
        <v>0</v>
      </c>
      <c r="T144" s="146">
        <f>S144*H144</f>
        <v>0</v>
      </c>
      <c r="AR144" s="147" t="s">
        <v>148</v>
      </c>
      <c r="AT144" s="147" t="s">
        <v>143</v>
      </c>
      <c r="AU144" s="147" t="s">
        <v>82</v>
      </c>
      <c r="AY144" s="16" t="s">
        <v>141</v>
      </c>
      <c r="BE144" s="148">
        <f>IF(N144="základní",J144,0)</f>
        <v>0</v>
      </c>
      <c r="BF144" s="148">
        <f>IF(N144="snížená",J144,0)</f>
        <v>0</v>
      </c>
      <c r="BG144" s="148">
        <f>IF(N144="zákl. přenesená",J144,0)</f>
        <v>0</v>
      </c>
      <c r="BH144" s="148">
        <f>IF(N144="sníž. přenesená",J144,0)</f>
        <v>0</v>
      </c>
      <c r="BI144" s="148">
        <f>IF(N144="nulová",J144,0)</f>
        <v>0</v>
      </c>
      <c r="BJ144" s="16" t="s">
        <v>80</v>
      </c>
      <c r="BK144" s="148">
        <f>ROUND(I144*H144,2)</f>
        <v>0</v>
      </c>
      <c r="BL144" s="16" t="s">
        <v>148</v>
      </c>
      <c r="BM144" s="147" t="s">
        <v>739</v>
      </c>
    </row>
    <row r="145" spans="2:65" s="1" customFormat="1" ht="19.5">
      <c r="B145" s="31"/>
      <c r="D145" s="149" t="s">
        <v>150</v>
      </c>
      <c r="F145" s="150" t="s">
        <v>740</v>
      </c>
      <c r="I145" s="151"/>
      <c r="L145" s="31"/>
      <c r="M145" s="152"/>
      <c r="T145" s="54"/>
      <c r="AT145" s="16" t="s">
        <v>150</v>
      </c>
      <c r="AU145" s="16" t="s">
        <v>82</v>
      </c>
    </row>
    <row r="146" spans="2:65" s="1" customFormat="1" ht="19.5">
      <c r="B146" s="31"/>
      <c r="D146" s="149" t="s">
        <v>152</v>
      </c>
      <c r="F146" s="153" t="s">
        <v>724</v>
      </c>
      <c r="I146" s="151"/>
      <c r="L146" s="31"/>
      <c r="M146" s="152"/>
      <c r="T146" s="54"/>
      <c r="AT146" s="16" t="s">
        <v>152</v>
      </c>
      <c r="AU146" s="16" t="s">
        <v>82</v>
      </c>
    </row>
    <row r="147" spans="2:65" s="12" customFormat="1">
      <c r="B147" s="154"/>
      <c r="D147" s="149" t="s">
        <v>154</v>
      </c>
      <c r="E147" s="155" t="s">
        <v>1</v>
      </c>
      <c r="F147" s="156" t="s">
        <v>741</v>
      </c>
      <c r="H147" s="157">
        <v>15</v>
      </c>
      <c r="I147" s="158"/>
      <c r="L147" s="154"/>
      <c r="M147" s="159"/>
      <c r="T147" s="160"/>
      <c r="AT147" s="155" t="s">
        <v>154</v>
      </c>
      <c r="AU147" s="155" t="s">
        <v>82</v>
      </c>
      <c r="AV147" s="12" t="s">
        <v>82</v>
      </c>
      <c r="AW147" s="12" t="s">
        <v>31</v>
      </c>
      <c r="AX147" s="12" t="s">
        <v>74</v>
      </c>
      <c r="AY147" s="155" t="s">
        <v>141</v>
      </c>
    </row>
    <row r="148" spans="2:65" s="12" customFormat="1">
      <c r="B148" s="154"/>
      <c r="D148" s="149" t="s">
        <v>154</v>
      </c>
      <c r="E148" s="155" t="s">
        <v>1</v>
      </c>
      <c r="F148" s="156" t="s">
        <v>742</v>
      </c>
      <c r="H148" s="157">
        <v>8</v>
      </c>
      <c r="I148" s="158"/>
      <c r="L148" s="154"/>
      <c r="M148" s="159"/>
      <c r="T148" s="160"/>
      <c r="AT148" s="155" t="s">
        <v>154</v>
      </c>
      <c r="AU148" s="155" t="s">
        <v>82</v>
      </c>
      <c r="AV148" s="12" t="s">
        <v>82</v>
      </c>
      <c r="AW148" s="12" t="s">
        <v>31</v>
      </c>
      <c r="AX148" s="12" t="s">
        <v>74</v>
      </c>
      <c r="AY148" s="155" t="s">
        <v>141</v>
      </c>
    </row>
    <row r="149" spans="2:65" s="14" customFormat="1">
      <c r="B149" s="167"/>
      <c r="D149" s="149" t="s">
        <v>154</v>
      </c>
      <c r="E149" s="168" t="s">
        <v>1</v>
      </c>
      <c r="F149" s="169" t="s">
        <v>213</v>
      </c>
      <c r="H149" s="170">
        <v>23</v>
      </c>
      <c r="I149" s="171"/>
      <c r="L149" s="167"/>
      <c r="M149" s="172"/>
      <c r="T149" s="173"/>
      <c r="AT149" s="168" t="s">
        <v>154</v>
      </c>
      <c r="AU149" s="168" t="s">
        <v>82</v>
      </c>
      <c r="AV149" s="14" t="s">
        <v>148</v>
      </c>
      <c r="AW149" s="14" t="s">
        <v>31</v>
      </c>
      <c r="AX149" s="14" t="s">
        <v>80</v>
      </c>
      <c r="AY149" s="168" t="s">
        <v>141</v>
      </c>
    </row>
    <row r="150" spans="2:65" s="1" customFormat="1" ht="16.5" customHeight="1">
      <c r="B150" s="135"/>
      <c r="C150" s="174" t="s">
        <v>178</v>
      </c>
      <c r="D150" s="174" t="s">
        <v>226</v>
      </c>
      <c r="E150" s="175" t="s">
        <v>743</v>
      </c>
      <c r="F150" s="176" t="s">
        <v>744</v>
      </c>
      <c r="G150" s="177" t="s">
        <v>546</v>
      </c>
      <c r="H150" s="178">
        <v>15</v>
      </c>
      <c r="I150" s="179"/>
      <c r="J150" s="180">
        <f>ROUND(I150*H150,2)</f>
        <v>0</v>
      </c>
      <c r="K150" s="176" t="s">
        <v>1</v>
      </c>
      <c r="L150" s="181"/>
      <c r="M150" s="182" t="s">
        <v>1</v>
      </c>
      <c r="N150" s="183" t="s">
        <v>39</v>
      </c>
      <c r="P150" s="145">
        <f>O150*H150</f>
        <v>0</v>
      </c>
      <c r="Q150" s="145">
        <v>0.13900000000000001</v>
      </c>
      <c r="R150" s="145">
        <f>Q150*H150</f>
        <v>2.085</v>
      </c>
      <c r="S150" s="145">
        <v>0</v>
      </c>
      <c r="T150" s="146">
        <f>S150*H150</f>
        <v>0</v>
      </c>
      <c r="AR150" s="147" t="s">
        <v>190</v>
      </c>
      <c r="AT150" s="147" t="s">
        <v>226</v>
      </c>
      <c r="AU150" s="147" t="s">
        <v>82</v>
      </c>
      <c r="AY150" s="16" t="s">
        <v>141</v>
      </c>
      <c r="BE150" s="148">
        <f>IF(N150="základní",J150,0)</f>
        <v>0</v>
      </c>
      <c r="BF150" s="148">
        <f>IF(N150="snížená",J150,0)</f>
        <v>0</v>
      </c>
      <c r="BG150" s="148">
        <f>IF(N150="zákl. přenesená",J150,0)</f>
        <v>0</v>
      </c>
      <c r="BH150" s="148">
        <f>IF(N150="sníž. přenesená",J150,0)</f>
        <v>0</v>
      </c>
      <c r="BI150" s="148">
        <f>IF(N150="nulová",J150,0)</f>
        <v>0</v>
      </c>
      <c r="BJ150" s="16" t="s">
        <v>80</v>
      </c>
      <c r="BK150" s="148">
        <f>ROUND(I150*H150,2)</f>
        <v>0</v>
      </c>
      <c r="BL150" s="16" t="s">
        <v>148</v>
      </c>
      <c r="BM150" s="147" t="s">
        <v>745</v>
      </c>
    </row>
    <row r="151" spans="2:65" s="1" customFormat="1">
      <c r="B151" s="31"/>
      <c r="D151" s="149" t="s">
        <v>150</v>
      </c>
      <c r="F151" s="150" t="s">
        <v>744</v>
      </c>
      <c r="I151" s="151"/>
      <c r="L151" s="31"/>
      <c r="M151" s="152"/>
      <c r="T151" s="54"/>
      <c r="AT151" s="16" t="s">
        <v>150</v>
      </c>
      <c r="AU151" s="16" t="s">
        <v>82</v>
      </c>
    </row>
    <row r="152" spans="2:65" s="1" customFormat="1" ht="16.5" customHeight="1">
      <c r="B152" s="135"/>
      <c r="C152" s="174" t="s">
        <v>184</v>
      </c>
      <c r="D152" s="174" t="s">
        <v>226</v>
      </c>
      <c r="E152" s="175" t="s">
        <v>746</v>
      </c>
      <c r="F152" s="176" t="s">
        <v>747</v>
      </c>
      <c r="G152" s="177" t="s">
        <v>546</v>
      </c>
      <c r="H152" s="178">
        <v>8</v>
      </c>
      <c r="I152" s="179"/>
      <c r="J152" s="180">
        <f>ROUND(I152*H152,2)</f>
        <v>0</v>
      </c>
      <c r="K152" s="176" t="s">
        <v>1</v>
      </c>
      <c r="L152" s="181"/>
      <c r="M152" s="182" t="s">
        <v>1</v>
      </c>
      <c r="N152" s="183" t="s">
        <v>39</v>
      </c>
      <c r="P152" s="145">
        <f>O152*H152</f>
        <v>0</v>
      </c>
      <c r="Q152" s="145">
        <v>0.13900000000000001</v>
      </c>
      <c r="R152" s="145">
        <f>Q152*H152</f>
        <v>1.1120000000000001</v>
      </c>
      <c r="S152" s="145">
        <v>0</v>
      </c>
      <c r="T152" s="146">
        <f>S152*H152</f>
        <v>0</v>
      </c>
      <c r="AR152" s="147" t="s">
        <v>190</v>
      </c>
      <c r="AT152" s="147" t="s">
        <v>226</v>
      </c>
      <c r="AU152" s="147" t="s">
        <v>82</v>
      </c>
      <c r="AY152" s="16" t="s">
        <v>141</v>
      </c>
      <c r="BE152" s="148">
        <f>IF(N152="základní",J152,0)</f>
        <v>0</v>
      </c>
      <c r="BF152" s="148">
        <f>IF(N152="snížená",J152,0)</f>
        <v>0</v>
      </c>
      <c r="BG152" s="148">
        <f>IF(N152="zákl. přenesená",J152,0)</f>
        <v>0</v>
      </c>
      <c r="BH152" s="148">
        <f>IF(N152="sníž. přenesená",J152,0)</f>
        <v>0</v>
      </c>
      <c r="BI152" s="148">
        <f>IF(N152="nulová",J152,0)</f>
        <v>0</v>
      </c>
      <c r="BJ152" s="16" t="s">
        <v>80</v>
      </c>
      <c r="BK152" s="148">
        <f>ROUND(I152*H152,2)</f>
        <v>0</v>
      </c>
      <c r="BL152" s="16" t="s">
        <v>148</v>
      </c>
      <c r="BM152" s="147" t="s">
        <v>748</v>
      </c>
    </row>
    <row r="153" spans="2:65" s="1" customFormat="1">
      <c r="B153" s="31"/>
      <c r="D153" s="149" t="s">
        <v>150</v>
      </c>
      <c r="F153" s="150" t="s">
        <v>747</v>
      </c>
      <c r="I153" s="151"/>
      <c r="L153" s="31"/>
      <c r="M153" s="152"/>
      <c r="T153" s="54"/>
      <c r="AT153" s="16" t="s">
        <v>150</v>
      </c>
      <c r="AU153" s="16" t="s">
        <v>82</v>
      </c>
    </row>
    <row r="154" spans="2:65" s="1" customFormat="1" ht="24.2" customHeight="1">
      <c r="B154" s="135"/>
      <c r="C154" s="136" t="s">
        <v>190</v>
      </c>
      <c r="D154" s="136" t="s">
        <v>143</v>
      </c>
      <c r="E154" s="137" t="s">
        <v>749</v>
      </c>
      <c r="F154" s="138" t="s">
        <v>750</v>
      </c>
      <c r="G154" s="139" t="s">
        <v>157</v>
      </c>
      <c r="H154" s="140">
        <v>48</v>
      </c>
      <c r="I154" s="141"/>
      <c r="J154" s="142">
        <f>ROUND(I154*H154,2)</f>
        <v>0</v>
      </c>
      <c r="K154" s="138" t="s">
        <v>147</v>
      </c>
      <c r="L154" s="31"/>
      <c r="M154" s="143" t="s">
        <v>1</v>
      </c>
      <c r="N154" s="144" t="s">
        <v>39</v>
      </c>
      <c r="P154" s="145">
        <f>O154*H154</f>
        <v>0</v>
      </c>
      <c r="Q154" s="145">
        <v>0</v>
      </c>
      <c r="R154" s="145">
        <f>Q154*H154</f>
        <v>0</v>
      </c>
      <c r="S154" s="145">
        <v>0</v>
      </c>
      <c r="T154" s="146">
        <f>S154*H154</f>
        <v>0</v>
      </c>
      <c r="AR154" s="147" t="s">
        <v>148</v>
      </c>
      <c r="AT154" s="147" t="s">
        <v>143</v>
      </c>
      <c r="AU154" s="147" t="s">
        <v>82</v>
      </c>
      <c r="AY154" s="16" t="s">
        <v>141</v>
      </c>
      <c r="BE154" s="148">
        <f>IF(N154="základní",J154,0)</f>
        <v>0</v>
      </c>
      <c r="BF154" s="148">
        <f>IF(N154="snížená",J154,0)</f>
        <v>0</v>
      </c>
      <c r="BG154" s="148">
        <f>IF(N154="zákl. přenesená",J154,0)</f>
        <v>0</v>
      </c>
      <c r="BH154" s="148">
        <f>IF(N154="sníž. přenesená",J154,0)</f>
        <v>0</v>
      </c>
      <c r="BI154" s="148">
        <f>IF(N154="nulová",J154,0)</f>
        <v>0</v>
      </c>
      <c r="BJ154" s="16" t="s">
        <v>80</v>
      </c>
      <c r="BK154" s="148">
        <f>ROUND(I154*H154,2)</f>
        <v>0</v>
      </c>
      <c r="BL154" s="16" t="s">
        <v>148</v>
      </c>
      <c r="BM154" s="147" t="s">
        <v>751</v>
      </c>
    </row>
    <row r="155" spans="2:65" s="1" customFormat="1" ht="19.5">
      <c r="B155" s="31"/>
      <c r="D155" s="149" t="s">
        <v>150</v>
      </c>
      <c r="F155" s="150" t="s">
        <v>752</v>
      </c>
      <c r="I155" s="151"/>
      <c r="L155" s="31"/>
      <c r="M155" s="152"/>
      <c r="T155" s="54"/>
      <c r="AT155" s="16" t="s">
        <v>150</v>
      </c>
      <c r="AU155" s="16" t="s">
        <v>82</v>
      </c>
    </row>
    <row r="156" spans="2:65" s="1" customFormat="1" ht="19.5">
      <c r="B156" s="31"/>
      <c r="D156" s="149" t="s">
        <v>152</v>
      </c>
      <c r="F156" s="153" t="s">
        <v>724</v>
      </c>
      <c r="I156" s="151"/>
      <c r="L156" s="31"/>
      <c r="M156" s="152"/>
      <c r="T156" s="54"/>
      <c r="AT156" s="16" t="s">
        <v>152</v>
      </c>
      <c r="AU156" s="16" t="s">
        <v>82</v>
      </c>
    </row>
    <row r="157" spans="2:65" s="12" customFormat="1">
      <c r="B157" s="154"/>
      <c r="D157" s="149" t="s">
        <v>154</v>
      </c>
      <c r="E157" s="155" t="s">
        <v>1</v>
      </c>
      <c r="F157" s="156" t="s">
        <v>453</v>
      </c>
      <c r="H157" s="157">
        <v>48</v>
      </c>
      <c r="I157" s="158"/>
      <c r="L157" s="154"/>
      <c r="M157" s="159"/>
      <c r="T157" s="160"/>
      <c r="AT157" s="155" t="s">
        <v>154</v>
      </c>
      <c r="AU157" s="155" t="s">
        <v>82</v>
      </c>
      <c r="AV157" s="12" t="s">
        <v>82</v>
      </c>
      <c r="AW157" s="12" t="s">
        <v>31</v>
      </c>
      <c r="AX157" s="12" t="s">
        <v>80</v>
      </c>
      <c r="AY157" s="155" t="s">
        <v>141</v>
      </c>
    </row>
    <row r="158" spans="2:65" s="1" customFormat="1" ht="24.2" customHeight="1">
      <c r="B158" s="135"/>
      <c r="C158" s="174" t="s">
        <v>198</v>
      </c>
      <c r="D158" s="174" t="s">
        <v>226</v>
      </c>
      <c r="E158" s="175" t="s">
        <v>753</v>
      </c>
      <c r="F158" s="176" t="s">
        <v>754</v>
      </c>
      <c r="G158" s="177" t="s">
        <v>157</v>
      </c>
      <c r="H158" s="178">
        <v>50.4</v>
      </c>
      <c r="I158" s="179"/>
      <c r="J158" s="180">
        <f>ROUND(I158*H158,2)</f>
        <v>0</v>
      </c>
      <c r="K158" s="176" t="s">
        <v>147</v>
      </c>
      <c r="L158" s="181"/>
      <c r="M158" s="182" t="s">
        <v>1</v>
      </c>
      <c r="N158" s="183" t="s">
        <v>39</v>
      </c>
      <c r="P158" s="145">
        <f>O158*H158</f>
        <v>0</v>
      </c>
      <c r="Q158" s="145">
        <v>1.6000000000000001E-3</v>
      </c>
      <c r="R158" s="145">
        <f>Q158*H158</f>
        <v>8.0640000000000003E-2</v>
      </c>
      <c r="S158" s="145">
        <v>0</v>
      </c>
      <c r="T158" s="146">
        <f>S158*H158</f>
        <v>0</v>
      </c>
      <c r="AR158" s="147" t="s">
        <v>190</v>
      </c>
      <c r="AT158" s="147" t="s">
        <v>226</v>
      </c>
      <c r="AU158" s="147" t="s">
        <v>82</v>
      </c>
      <c r="AY158" s="16" t="s">
        <v>141</v>
      </c>
      <c r="BE158" s="148">
        <f>IF(N158="základní",J158,0)</f>
        <v>0</v>
      </c>
      <c r="BF158" s="148">
        <f>IF(N158="snížená",J158,0)</f>
        <v>0</v>
      </c>
      <c r="BG158" s="148">
        <f>IF(N158="zákl. přenesená",J158,0)</f>
        <v>0</v>
      </c>
      <c r="BH158" s="148">
        <f>IF(N158="sníž. přenesená",J158,0)</f>
        <v>0</v>
      </c>
      <c r="BI158" s="148">
        <f>IF(N158="nulová",J158,0)</f>
        <v>0</v>
      </c>
      <c r="BJ158" s="16" t="s">
        <v>80</v>
      </c>
      <c r="BK158" s="148">
        <f>ROUND(I158*H158,2)</f>
        <v>0</v>
      </c>
      <c r="BL158" s="16" t="s">
        <v>148</v>
      </c>
      <c r="BM158" s="147" t="s">
        <v>755</v>
      </c>
    </row>
    <row r="159" spans="2:65" s="1" customFormat="1" ht="19.5">
      <c r="B159" s="31"/>
      <c r="D159" s="149" t="s">
        <v>150</v>
      </c>
      <c r="F159" s="150" t="s">
        <v>754</v>
      </c>
      <c r="I159" s="151"/>
      <c r="L159" s="31"/>
      <c r="M159" s="152"/>
      <c r="T159" s="54"/>
      <c r="AT159" s="16" t="s">
        <v>150</v>
      </c>
      <c r="AU159" s="16" t="s">
        <v>82</v>
      </c>
    </row>
    <row r="160" spans="2:65" s="12" customFormat="1">
      <c r="B160" s="154"/>
      <c r="D160" s="149" t="s">
        <v>154</v>
      </c>
      <c r="F160" s="156" t="s">
        <v>756</v>
      </c>
      <c r="H160" s="157">
        <v>50.4</v>
      </c>
      <c r="I160" s="158"/>
      <c r="L160" s="154"/>
      <c r="M160" s="159"/>
      <c r="T160" s="160"/>
      <c r="AT160" s="155" t="s">
        <v>154</v>
      </c>
      <c r="AU160" s="155" t="s">
        <v>82</v>
      </c>
      <c r="AV160" s="12" t="s">
        <v>82</v>
      </c>
      <c r="AW160" s="12" t="s">
        <v>3</v>
      </c>
      <c r="AX160" s="12" t="s">
        <v>80</v>
      </c>
      <c r="AY160" s="155" t="s">
        <v>141</v>
      </c>
    </row>
    <row r="161" spans="2:65" s="1" customFormat="1" ht="16.5" customHeight="1">
      <c r="B161" s="135"/>
      <c r="C161" s="136" t="s">
        <v>204</v>
      </c>
      <c r="D161" s="136" t="s">
        <v>143</v>
      </c>
      <c r="E161" s="137" t="s">
        <v>757</v>
      </c>
      <c r="F161" s="138" t="s">
        <v>758</v>
      </c>
      <c r="G161" s="139" t="s">
        <v>157</v>
      </c>
      <c r="H161" s="140">
        <v>144</v>
      </c>
      <c r="I161" s="141"/>
      <c r="J161" s="142">
        <f>ROUND(I161*H161,2)</f>
        <v>0</v>
      </c>
      <c r="K161" s="138" t="s">
        <v>147</v>
      </c>
      <c r="L161" s="31"/>
      <c r="M161" s="143" t="s">
        <v>1</v>
      </c>
      <c r="N161" s="144" t="s">
        <v>39</v>
      </c>
      <c r="P161" s="145">
        <f>O161*H161</f>
        <v>0</v>
      </c>
      <c r="Q161" s="145">
        <v>0</v>
      </c>
      <c r="R161" s="145">
        <f>Q161*H161</f>
        <v>0</v>
      </c>
      <c r="S161" s="145">
        <v>0</v>
      </c>
      <c r="T161" s="146">
        <f>S161*H161</f>
        <v>0</v>
      </c>
      <c r="AR161" s="147" t="s">
        <v>148</v>
      </c>
      <c r="AT161" s="147" t="s">
        <v>143</v>
      </c>
      <c r="AU161" s="147" t="s">
        <v>82</v>
      </c>
      <c r="AY161" s="16" t="s">
        <v>141</v>
      </c>
      <c r="BE161" s="148">
        <f>IF(N161="základní",J161,0)</f>
        <v>0</v>
      </c>
      <c r="BF161" s="148">
        <f>IF(N161="snížená",J161,0)</f>
        <v>0</v>
      </c>
      <c r="BG161" s="148">
        <f>IF(N161="zákl. přenesená",J161,0)</f>
        <v>0</v>
      </c>
      <c r="BH161" s="148">
        <f>IF(N161="sníž. přenesená",J161,0)</f>
        <v>0</v>
      </c>
      <c r="BI161" s="148">
        <f>IF(N161="nulová",J161,0)</f>
        <v>0</v>
      </c>
      <c r="BJ161" s="16" t="s">
        <v>80</v>
      </c>
      <c r="BK161" s="148">
        <f>ROUND(I161*H161,2)</f>
        <v>0</v>
      </c>
      <c r="BL161" s="16" t="s">
        <v>148</v>
      </c>
      <c r="BM161" s="147" t="s">
        <v>759</v>
      </c>
    </row>
    <row r="162" spans="2:65" s="1" customFormat="1" ht="19.5">
      <c r="B162" s="31"/>
      <c r="D162" s="149" t="s">
        <v>150</v>
      </c>
      <c r="F162" s="150" t="s">
        <v>760</v>
      </c>
      <c r="I162" s="151"/>
      <c r="L162" s="31"/>
      <c r="M162" s="152"/>
      <c r="T162" s="54"/>
      <c r="AT162" s="16" t="s">
        <v>150</v>
      </c>
      <c r="AU162" s="16" t="s">
        <v>82</v>
      </c>
    </row>
    <row r="163" spans="2:65" s="1" customFormat="1" ht="19.5">
      <c r="B163" s="31"/>
      <c r="D163" s="149" t="s">
        <v>152</v>
      </c>
      <c r="F163" s="153" t="s">
        <v>724</v>
      </c>
      <c r="I163" s="151"/>
      <c r="L163" s="31"/>
      <c r="M163" s="152"/>
      <c r="T163" s="54"/>
      <c r="AT163" s="16" t="s">
        <v>152</v>
      </c>
      <c r="AU163" s="16" t="s">
        <v>82</v>
      </c>
    </row>
    <row r="164" spans="2:65" s="12" customFormat="1">
      <c r="B164" s="154"/>
      <c r="D164" s="149" t="s">
        <v>154</v>
      </c>
      <c r="E164" s="155" t="s">
        <v>1</v>
      </c>
      <c r="F164" s="156" t="s">
        <v>761</v>
      </c>
      <c r="H164" s="157">
        <v>144</v>
      </c>
      <c r="I164" s="158"/>
      <c r="L164" s="154"/>
      <c r="M164" s="159"/>
      <c r="T164" s="160"/>
      <c r="AT164" s="155" t="s">
        <v>154</v>
      </c>
      <c r="AU164" s="155" t="s">
        <v>82</v>
      </c>
      <c r="AV164" s="12" t="s">
        <v>82</v>
      </c>
      <c r="AW164" s="12" t="s">
        <v>31</v>
      </c>
      <c r="AX164" s="12" t="s">
        <v>80</v>
      </c>
      <c r="AY164" s="155" t="s">
        <v>141</v>
      </c>
    </row>
    <row r="165" spans="2:65" s="1" customFormat="1" ht="16.5" customHeight="1">
      <c r="B165" s="135"/>
      <c r="C165" s="174" t="s">
        <v>214</v>
      </c>
      <c r="D165" s="174" t="s">
        <v>226</v>
      </c>
      <c r="E165" s="175" t="s">
        <v>762</v>
      </c>
      <c r="F165" s="176" t="s">
        <v>763</v>
      </c>
      <c r="G165" s="177" t="s">
        <v>157</v>
      </c>
      <c r="H165" s="178">
        <v>151.19999999999999</v>
      </c>
      <c r="I165" s="179"/>
      <c r="J165" s="180">
        <f>ROUND(I165*H165,2)</f>
        <v>0</v>
      </c>
      <c r="K165" s="176" t="s">
        <v>1</v>
      </c>
      <c r="L165" s="181"/>
      <c r="M165" s="182" t="s">
        <v>1</v>
      </c>
      <c r="N165" s="183" t="s">
        <v>39</v>
      </c>
      <c r="P165" s="145">
        <f>O165*H165</f>
        <v>0</v>
      </c>
      <c r="Q165" s="145">
        <v>1E-4</v>
      </c>
      <c r="R165" s="145">
        <f>Q165*H165</f>
        <v>1.512E-2</v>
      </c>
      <c r="S165" s="145">
        <v>0</v>
      </c>
      <c r="T165" s="146">
        <f>S165*H165</f>
        <v>0</v>
      </c>
      <c r="AR165" s="147" t="s">
        <v>190</v>
      </c>
      <c r="AT165" s="147" t="s">
        <v>226</v>
      </c>
      <c r="AU165" s="147" t="s">
        <v>82</v>
      </c>
      <c r="AY165" s="16" t="s">
        <v>141</v>
      </c>
      <c r="BE165" s="148">
        <f>IF(N165="základní",J165,0)</f>
        <v>0</v>
      </c>
      <c r="BF165" s="148">
        <f>IF(N165="snížená",J165,0)</f>
        <v>0</v>
      </c>
      <c r="BG165" s="148">
        <f>IF(N165="zákl. přenesená",J165,0)</f>
        <v>0</v>
      </c>
      <c r="BH165" s="148">
        <f>IF(N165="sníž. přenesená",J165,0)</f>
        <v>0</v>
      </c>
      <c r="BI165" s="148">
        <f>IF(N165="nulová",J165,0)</f>
        <v>0</v>
      </c>
      <c r="BJ165" s="16" t="s">
        <v>80</v>
      </c>
      <c r="BK165" s="148">
        <f>ROUND(I165*H165,2)</f>
        <v>0</v>
      </c>
      <c r="BL165" s="16" t="s">
        <v>148</v>
      </c>
      <c r="BM165" s="147" t="s">
        <v>764</v>
      </c>
    </row>
    <row r="166" spans="2:65" s="1" customFormat="1">
      <c r="B166" s="31"/>
      <c r="D166" s="149" t="s">
        <v>150</v>
      </c>
      <c r="F166" s="150" t="s">
        <v>763</v>
      </c>
      <c r="I166" s="151"/>
      <c r="L166" s="31"/>
      <c r="M166" s="152"/>
      <c r="T166" s="54"/>
      <c r="AT166" s="16" t="s">
        <v>150</v>
      </c>
      <c r="AU166" s="16" t="s">
        <v>82</v>
      </c>
    </row>
    <row r="167" spans="2:65" s="12" customFormat="1">
      <c r="B167" s="154"/>
      <c r="D167" s="149" t="s">
        <v>154</v>
      </c>
      <c r="F167" s="156" t="s">
        <v>765</v>
      </c>
      <c r="H167" s="157">
        <v>151.19999999999999</v>
      </c>
      <c r="I167" s="158"/>
      <c r="L167" s="154"/>
      <c r="M167" s="159"/>
      <c r="T167" s="160"/>
      <c r="AT167" s="155" t="s">
        <v>154</v>
      </c>
      <c r="AU167" s="155" t="s">
        <v>82</v>
      </c>
      <c r="AV167" s="12" t="s">
        <v>82</v>
      </c>
      <c r="AW167" s="12" t="s">
        <v>3</v>
      </c>
      <c r="AX167" s="12" t="s">
        <v>80</v>
      </c>
      <c r="AY167" s="155" t="s">
        <v>141</v>
      </c>
    </row>
    <row r="168" spans="2:65" s="1" customFormat="1" ht="24.2" customHeight="1">
      <c r="B168" s="135"/>
      <c r="C168" s="136" t="s">
        <v>220</v>
      </c>
      <c r="D168" s="136" t="s">
        <v>143</v>
      </c>
      <c r="E168" s="137" t="s">
        <v>766</v>
      </c>
      <c r="F168" s="138" t="s">
        <v>767</v>
      </c>
      <c r="G168" s="139" t="s">
        <v>157</v>
      </c>
      <c r="H168" s="140">
        <v>144</v>
      </c>
      <c r="I168" s="141"/>
      <c r="J168" s="142">
        <f>ROUND(I168*H168,2)</f>
        <v>0</v>
      </c>
      <c r="K168" s="138" t="s">
        <v>147</v>
      </c>
      <c r="L168" s="31"/>
      <c r="M168" s="143" t="s">
        <v>1</v>
      </c>
      <c r="N168" s="144" t="s">
        <v>39</v>
      </c>
      <c r="P168" s="145">
        <f>O168*H168</f>
        <v>0</v>
      </c>
      <c r="Q168" s="145">
        <v>0</v>
      </c>
      <c r="R168" s="145">
        <f>Q168*H168</f>
        <v>0</v>
      </c>
      <c r="S168" s="145">
        <v>0</v>
      </c>
      <c r="T168" s="146">
        <f>S168*H168</f>
        <v>0</v>
      </c>
      <c r="AR168" s="147" t="s">
        <v>148</v>
      </c>
      <c r="AT168" s="147" t="s">
        <v>143</v>
      </c>
      <c r="AU168" s="147" t="s">
        <v>82</v>
      </c>
      <c r="AY168" s="16" t="s">
        <v>141</v>
      </c>
      <c r="BE168" s="148">
        <f>IF(N168="základní",J168,0)</f>
        <v>0</v>
      </c>
      <c r="BF168" s="148">
        <f>IF(N168="snížená",J168,0)</f>
        <v>0</v>
      </c>
      <c r="BG168" s="148">
        <f>IF(N168="zákl. přenesená",J168,0)</f>
        <v>0</v>
      </c>
      <c r="BH168" s="148">
        <f>IF(N168="sníž. přenesená",J168,0)</f>
        <v>0</v>
      </c>
      <c r="BI168" s="148">
        <f>IF(N168="nulová",J168,0)</f>
        <v>0</v>
      </c>
      <c r="BJ168" s="16" t="s">
        <v>80</v>
      </c>
      <c r="BK168" s="148">
        <f>ROUND(I168*H168,2)</f>
        <v>0</v>
      </c>
      <c r="BL168" s="16" t="s">
        <v>148</v>
      </c>
      <c r="BM168" s="147" t="s">
        <v>768</v>
      </c>
    </row>
    <row r="169" spans="2:65" s="1" customFormat="1" ht="19.5">
      <c r="B169" s="31"/>
      <c r="D169" s="149" t="s">
        <v>150</v>
      </c>
      <c r="F169" s="150" t="s">
        <v>769</v>
      </c>
      <c r="I169" s="151"/>
      <c r="L169" s="31"/>
      <c r="M169" s="152"/>
      <c r="T169" s="54"/>
      <c r="AT169" s="16" t="s">
        <v>150</v>
      </c>
      <c r="AU169" s="16" t="s">
        <v>82</v>
      </c>
    </row>
    <row r="170" spans="2:65" s="1" customFormat="1" ht="19.5">
      <c r="B170" s="31"/>
      <c r="D170" s="149" t="s">
        <v>152</v>
      </c>
      <c r="F170" s="153" t="s">
        <v>724</v>
      </c>
      <c r="I170" s="151"/>
      <c r="L170" s="31"/>
      <c r="M170" s="152"/>
      <c r="T170" s="54"/>
      <c r="AT170" s="16" t="s">
        <v>152</v>
      </c>
      <c r="AU170" s="16" t="s">
        <v>82</v>
      </c>
    </row>
    <row r="171" spans="2:65" s="12" customFormat="1">
      <c r="B171" s="154"/>
      <c r="D171" s="149" t="s">
        <v>154</v>
      </c>
      <c r="E171" s="155" t="s">
        <v>1</v>
      </c>
      <c r="F171" s="156" t="s">
        <v>761</v>
      </c>
      <c r="H171" s="157">
        <v>144</v>
      </c>
      <c r="I171" s="158"/>
      <c r="L171" s="154"/>
      <c r="M171" s="159"/>
      <c r="T171" s="160"/>
      <c r="AT171" s="155" t="s">
        <v>154</v>
      </c>
      <c r="AU171" s="155" t="s">
        <v>82</v>
      </c>
      <c r="AV171" s="12" t="s">
        <v>82</v>
      </c>
      <c r="AW171" s="12" t="s">
        <v>31</v>
      </c>
      <c r="AX171" s="12" t="s">
        <v>80</v>
      </c>
      <c r="AY171" s="155" t="s">
        <v>141</v>
      </c>
    </row>
    <row r="172" spans="2:65" s="1" customFormat="1" ht="16.5" customHeight="1">
      <c r="B172" s="135"/>
      <c r="C172" s="174" t="s">
        <v>225</v>
      </c>
      <c r="D172" s="174" t="s">
        <v>226</v>
      </c>
      <c r="E172" s="175" t="s">
        <v>770</v>
      </c>
      <c r="F172" s="176" t="s">
        <v>771</v>
      </c>
      <c r="G172" s="177" t="s">
        <v>157</v>
      </c>
      <c r="H172" s="178">
        <v>151.19999999999999</v>
      </c>
      <c r="I172" s="179"/>
      <c r="J172" s="180">
        <f>ROUND(I172*H172,2)</f>
        <v>0</v>
      </c>
      <c r="K172" s="176" t="s">
        <v>147</v>
      </c>
      <c r="L172" s="181"/>
      <c r="M172" s="182" t="s">
        <v>1</v>
      </c>
      <c r="N172" s="183" t="s">
        <v>39</v>
      </c>
      <c r="P172" s="145">
        <f>O172*H172</f>
        <v>0</v>
      </c>
      <c r="Q172" s="145">
        <v>4.0000000000000003E-5</v>
      </c>
      <c r="R172" s="145">
        <f>Q172*H172</f>
        <v>6.0480000000000004E-3</v>
      </c>
      <c r="S172" s="145">
        <v>0</v>
      </c>
      <c r="T172" s="146">
        <f>S172*H172</f>
        <v>0</v>
      </c>
      <c r="AR172" s="147" t="s">
        <v>190</v>
      </c>
      <c r="AT172" s="147" t="s">
        <v>226</v>
      </c>
      <c r="AU172" s="147" t="s">
        <v>82</v>
      </c>
      <c r="AY172" s="16" t="s">
        <v>141</v>
      </c>
      <c r="BE172" s="148">
        <f>IF(N172="základní",J172,0)</f>
        <v>0</v>
      </c>
      <c r="BF172" s="148">
        <f>IF(N172="snížená",J172,0)</f>
        <v>0</v>
      </c>
      <c r="BG172" s="148">
        <f>IF(N172="zákl. přenesená",J172,0)</f>
        <v>0</v>
      </c>
      <c r="BH172" s="148">
        <f>IF(N172="sníž. přenesená",J172,0)</f>
        <v>0</v>
      </c>
      <c r="BI172" s="148">
        <f>IF(N172="nulová",J172,0)</f>
        <v>0</v>
      </c>
      <c r="BJ172" s="16" t="s">
        <v>80</v>
      </c>
      <c r="BK172" s="148">
        <f>ROUND(I172*H172,2)</f>
        <v>0</v>
      </c>
      <c r="BL172" s="16" t="s">
        <v>148</v>
      </c>
      <c r="BM172" s="147" t="s">
        <v>772</v>
      </c>
    </row>
    <row r="173" spans="2:65" s="1" customFormat="1">
      <c r="B173" s="31"/>
      <c r="D173" s="149" t="s">
        <v>150</v>
      </c>
      <c r="F173" s="150" t="s">
        <v>771</v>
      </c>
      <c r="I173" s="151"/>
      <c r="L173" s="31"/>
      <c r="M173" s="152"/>
      <c r="T173" s="54"/>
      <c r="AT173" s="16" t="s">
        <v>150</v>
      </c>
      <c r="AU173" s="16" t="s">
        <v>82</v>
      </c>
    </row>
    <row r="174" spans="2:65" s="12" customFormat="1">
      <c r="B174" s="154"/>
      <c r="D174" s="149" t="s">
        <v>154</v>
      </c>
      <c r="F174" s="156" t="s">
        <v>765</v>
      </c>
      <c r="H174" s="157">
        <v>151.19999999999999</v>
      </c>
      <c r="I174" s="158"/>
      <c r="L174" s="154"/>
      <c r="M174" s="159"/>
      <c r="T174" s="160"/>
      <c r="AT174" s="155" t="s">
        <v>154</v>
      </c>
      <c r="AU174" s="155" t="s">
        <v>82</v>
      </c>
      <c r="AV174" s="12" t="s">
        <v>82</v>
      </c>
      <c r="AW174" s="12" t="s">
        <v>3</v>
      </c>
      <c r="AX174" s="12" t="s">
        <v>80</v>
      </c>
      <c r="AY174" s="155" t="s">
        <v>141</v>
      </c>
    </row>
    <row r="175" spans="2:65" s="11" customFormat="1" ht="22.9" customHeight="1">
      <c r="B175" s="123"/>
      <c r="D175" s="124" t="s">
        <v>73</v>
      </c>
      <c r="E175" s="133" t="s">
        <v>198</v>
      </c>
      <c r="F175" s="133" t="s">
        <v>440</v>
      </c>
      <c r="I175" s="126"/>
      <c r="J175" s="134">
        <f>BK175</f>
        <v>0</v>
      </c>
      <c r="L175" s="123"/>
      <c r="M175" s="128"/>
      <c r="P175" s="129">
        <f>SUM(P176:P186)</f>
        <v>0</v>
      </c>
      <c r="R175" s="129">
        <f>SUM(R176:R186)</f>
        <v>6.0552000000000001</v>
      </c>
      <c r="T175" s="130">
        <f>SUM(T176:T186)</f>
        <v>0</v>
      </c>
      <c r="AR175" s="124" t="s">
        <v>80</v>
      </c>
      <c r="AT175" s="131" t="s">
        <v>73</v>
      </c>
      <c r="AU175" s="131" t="s">
        <v>80</v>
      </c>
      <c r="AY175" s="124" t="s">
        <v>141</v>
      </c>
      <c r="BK175" s="132">
        <f>SUM(BK176:BK186)</f>
        <v>0</v>
      </c>
    </row>
    <row r="176" spans="2:65" s="1" customFormat="1" ht="24.2" customHeight="1">
      <c r="B176" s="135"/>
      <c r="C176" s="136" t="s">
        <v>232</v>
      </c>
      <c r="D176" s="136" t="s">
        <v>143</v>
      </c>
      <c r="E176" s="137" t="s">
        <v>773</v>
      </c>
      <c r="F176" s="138" t="s">
        <v>774</v>
      </c>
      <c r="G176" s="139" t="s">
        <v>157</v>
      </c>
      <c r="H176" s="140">
        <v>48</v>
      </c>
      <c r="I176" s="141"/>
      <c r="J176" s="142">
        <f>ROUND(I176*H176,2)</f>
        <v>0</v>
      </c>
      <c r="K176" s="138" t="s">
        <v>147</v>
      </c>
      <c r="L176" s="31"/>
      <c r="M176" s="143" t="s">
        <v>1</v>
      </c>
      <c r="N176" s="144" t="s">
        <v>39</v>
      </c>
      <c r="P176" s="145">
        <f>O176*H176</f>
        <v>0</v>
      </c>
      <c r="Q176" s="145">
        <v>0.10095</v>
      </c>
      <c r="R176" s="145">
        <f>Q176*H176</f>
        <v>4.8456000000000001</v>
      </c>
      <c r="S176" s="145">
        <v>0</v>
      </c>
      <c r="T176" s="146">
        <f>S176*H176</f>
        <v>0</v>
      </c>
      <c r="AR176" s="147" t="s">
        <v>148</v>
      </c>
      <c r="AT176" s="147" t="s">
        <v>143</v>
      </c>
      <c r="AU176" s="147" t="s">
        <v>82</v>
      </c>
      <c r="AY176" s="16" t="s">
        <v>141</v>
      </c>
      <c r="BE176" s="148">
        <f>IF(N176="základní",J176,0)</f>
        <v>0</v>
      </c>
      <c r="BF176" s="148">
        <f>IF(N176="snížená",J176,0)</f>
        <v>0</v>
      </c>
      <c r="BG176" s="148">
        <f>IF(N176="zákl. přenesená",J176,0)</f>
        <v>0</v>
      </c>
      <c r="BH176" s="148">
        <f>IF(N176="sníž. přenesená",J176,0)</f>
        <v>0</v>
      </c>
      <c r="BI176" s="148">
        <f>IF(N176="nulová",J176,0)</f>
        <v>0</v>
      </c>
      <c r="BJ176" s="16" t="s">
        <v>80</v>
      </c>
      <c r="BK176" s="148">
        <f>ROUND(I176*H176,2)</f>
        <v>0</v>
      </c>
      <c r="BL176" s="16" t="s">
        <v>148</v>
      </c>
      <c r="BM176" s="147" t="s">
        <v>775</v>
      </c>
    </row>
    <row r="177" spans="2:65" s="1" customFormat="1" ht="29.25">
      <c r="B177" s="31"/>
      <c r="D177" s="149" t="s">
        <v>150</v>
      </c>
      <c r="F177" s="150" t="s">
        <v>776</v>
      </c>
      <c r="I177" s="151"/>
      <c r="L177" s="31"/>
      <c r="M177" s="152"/>
      <c r="T177" s="54"/>
      <c r="AT177" s="16" t="s">
        <v>150</v>
      </c>
      <c r="AU177" s="16" t="s">
        <v>82</v>
      </c>
    </row>
    <row r="178" spans="2:65" s="1" customFormat="1" ht="19.5">
      <c r="B178" s="31"/>
      <c r="D178" s="149" t="s">
        <v>152</v>
      </c>
      <c r="F178" s="153" t="s">
        <v>724</v>
      </c>
      <c r="I178" s="151"/>
      <c r="L178" s="31"/>
      <c r="M178" s="152"/>
      <c r="T178" s="54"/>
      <c r="AT178" s="16" t="s">
        <v>152</v>
      </c>
      <c r="AU178" s="16" t="s">
        <v>82</v>
      </c>
    </row>
    <row r="179" spans="2:65" s="12" customFormat="1">
      <c r="B179" s="154"/>
      <c r="D179" s="149" t="s">
        <v>154</v>
      </c>
      <c r="E179" s="155" t="s">
        <v>1</v>
      </c>
      <c r="F179" s="156" t="s">
        <v>453</v>
      </c>
      <c r="H179" s="157">
        <v>48</v>
      </c>
      <c r="I179" s="158"/>
      <c r="L179" s="154"/>
      <c r="M179" s="159"/>
      <c r="T179" s="160"/>
      <c r="AT179" s="155" t="s">
        <v>154</v>
      </c>
      <c r="AU179" s="155" t="s">
        <v>82</v>
      </c>
      <c r="AV179" s="12" t="s">
        <v>82</v>
      </c>
      <c r="AW179" s="12" t="s">
        <v>31</v>
      </c>
      <c r="AX179" s="12" t="s">
        <v>80</v>
      </c>
      <c r="AY179" s="155" t="s">
        <v>141</v>
      </c>
    </row>
    <row r="180" spans="2:65" s="1" customFormat="1" ht="16.5" customHeight="1">
      <c r="B180" s="135"/>
      <c r="C180" s="174" t="s">
        <v>8</v>
      </c>
      <c r="D180" s="174" t="s">
        <v>226</v>
      </c>
      <c r="E180" s="175" t="s">
        <v>777</v>
      </c>
      <c r="F180" s="176" t="s">
        <v>778</v>
      </c>
      <c r="G180" s="177" t="s">
        <v>157</v>
      </c>
      <c r="H180" s="178">
        <v>50.4</v>
      </c>
      <c r="I180" s="179"/>
      <c r="J180" s="180">
        <f>ROUND(I180*H180,2)</f>
        <v>0</v>
      </c>
      <c r="K180" s="176" t="s">
        <v>147</v>
      </c>
      <c r="L180" s="181"/>
      <c r="M180" s="182" t="s">
        <v>1</v>
      </c>
      <c r="N180" s="183" t="s">
        <v>39</v>
      </c>
      <c r="P180" s="145">
        <f>O180*H180</f>
        <v>0</v>
      </c>
      <c r="Q180" s="145">
        <v>2.4E-2</v>
      </c>
      <c r="R180" s="145">
        <f>Q180*H180</f>
        <v>1.2096</v>
      </c>
      <c r="S180" s="145">
        <v>0</v>
      </c>
      <c r="T180" s="146">
        <f>S180*H180</f>
        <v>0</v>
      </c>
      <c r="AR180" s="147" t="s">
        <v>190</v>
      </c>
      <c r="AT180" s="147" t="s">
        <v>226</v>
      </c>
      <c r="AU180" s="147" t="s">
        <v>82</v>
      </c>
      <c r="AY180" s="16" t="s">
        <v>141</v>
      </c>
      <c r="BE180" s="148">
        <f>IF(N180="základní",J180,0)</f>
        <v>0</v>
      </c>
      <c r="BF180" s="148">
        <f>IF(N180="snížená",J180,0)</f>
        <v>0</v>
      </c>
      <c r="BG180" s="148">
        <f>IF(N180="zákl. přenesená",J180,0)</f>
        <v>0</v>
      </c>
      <c r="BH180" s="148">
        <f>IF(N180="sníž. přenesená",J180,0)</f>
        <v>0</v>
      </c>
      <c r="BI180" s="148">
        <f>IF(N180="nulová",J180,0)</f>
        <v>0</v>
      </c>
      <c r="BJ180" s="16" t="s">
        <v>80</v>
      </c>
      <c r="BK180" s="148">
        <f>ROUND(I180*H180,2)</f>
        <v>0</v>
      </c>
      <c r="BL180" s="16" t="s">
        <v>148</v>
      </c>
      <c r="BM180" s="147" t="s">
        <v>779</v>
      </c>
    </row>
    <row r="181" spans="2:65" s="1" customFormat="1">
      <c r="B181" s="31"/>
      <c r="D181" s="149" t="s">
        <v>150</v>
      </c>
      <c r="F181" s="150" t="s">
        <v>778</v>
      </c>
      <c r="I181" s="151"/>
      <c r="L181" s="31"/>
      <c r="M181" s="152"/>
      <c r="T181" s="54"/>
      <c r="AT181" s="16" t="s">
        <v>150</v>
      </c>
      <c r="AU181" s="16" t="s">
        <v>82</v>
      </c>
    </row>
    <row r="182" spans="2:65" s="12" customFormat="1">
      <c r="B182" s="154"/>
      <c r="D182" s="149" t="s">
        <v>154</v>
      </c>
      <c r="F182" s="156" t="s">
        <v>756</v>
      </c>
      <c r="H182" s="157">
        <v>50.4</v>
      </c>
      <c r="I182" s="158"/>
      <c r="L182" s="154"/>
      <c r="M182" s="159"/>
      <c r="T182" s="160"/>
      <c r="AT182" s="155" t="s">
        <v>154</v>
      </c>
      <c r="AU182" s="155" t="s">
        <v>82</v>
      </c>
      <c r="AV182" s="12" t="s">
        <v>82</v>
      </c>
      <c r="AW182" s="12" t="s">
        <v>3</v>
      </c>
      <c r="AX182" s="12" t="s">
        <v>80</v>
      </c>
      <c r="AY182" s="155" t="s">
        <v>141</v>
      </c>
    </row>
    <row r="183" spans="2:65" s="1" customFormat="1" ht="37.9" customHeight="1">
      <c r="B183" s="135"/>
      <c r="C183" s="136" t="s">
        <v>244</v>
      </c>
      <c r="D183" s="136" t="s">
        <v>143</v>
      </c>
      <c r="E183" s="137" t="s">
        <v>780</v>
      </c>
      <c r="F183" s="138" t="s">
        <v>781</v>
      </c>
      <c r="G183" s="139" t="s">
        <v>157</v>
      </c>
      <c r="H183" s="140">
        <v>45</v>
      </c>
      <c r="I183" s="141"/>
      <c r="J183" s="142">
        <f>ROUND(I183*H183,2)</f>
        <v>0</v>
      </c>
      <c r="K183" s="138" t="s">
        <v>1</v>
      </c>
      <c r="L183" s="31"/>
      <c r="M183" s="143" t="s">
        <v>1</v>
      </c>
      <c r="N183" s="144" t="s">
        <v>39</v>
      </c>
      <c r="P183" s="145">
        <f>O183*H183</f>
        <v>0</v>
      </c>
      <c r="Q183" s="145">
        <v>0</v>
      </c>
      <c r="R183" s="145">
        <f>Q183*H183</f>
        <v>0</v>
      </c>
      <c r="S183" s="145">
        <v>0</v>
      </c>
      <c r="T183" s="146">
        <f>S183*H183</f>
        <v>0</v>
      </c>
      <c r="AR183" s="147" t="s">
        <v>148</v>
      </c>
      <c r="AT183" s="147" t="s">
        <v>143</v>
      </c>
      <c r="AU183" s="147" t="s">
        <v>82</v>
      </c>
      <c r="AY183" s="16" t="s">
        <v>141</v>
      </c>
      <c r="BE183" s="148">
        <f>IF(N183="základní",J183,0)</f>
        <v>0</v>
      </c>
      <c r="BF183" s="148">
        <f>IF(N183="snížená",J183,0)</f>
        <v>0</v>
      </c>
      <c r="BG183" s="148">
        <f>IF(N183="zákl. přenesená",J183,0)</f>
        <v>0</v>
      </c>
      <c r="BH183" s="148">
        <f>IF(N183="sníž. přenesená",J183,0)</f>
        <v>0</v>
      </c>
      <c r="BI183" s="148">
        <f>IF(N183="nulová",J183,0)</f>
        <v>0</v>
      </c>
      <c r="BJ183" s="16" t="s">
        <v>80</v>
      </c>
      <c r="BK183" s="148">
        <f>ROUND(I183*H183,2)</f>
        <v>0</v>
      </c>
      <c r="BL183" s="16" t="s">
        <v>148</v>
      </c>
      <c r="BM183" s="147" t="s">
        <v>782</v>
      </c>
    </row>
    <row r="184" spans="2:65" s="1" customFormat="1" ht="19.5">
      <c r="B184" s="31"/>
      <c r="D184" s="149" t="s">
        <v>150</v>
      </c>
      <c r="F184" s="150" t="s">
        <v>781</v>
      </c>
      <c r="I184" s="151"/>
      <c r="L184" s="31"/>
      <c r="M184" s="152"/>
      <c r="T184" s="54"/>
      <c r="AT184" s="16" t="s">
        <v>150</v>
      </c>
      <c r="AU184" s="16" t="s">
        <v>82</v>
      </c>
    </row>
    <row r="185" spans="2:65" s="1" customFormat="1" ht="19.5">
      <c r="B185" s="31"/>
      <c r="D185" s="149" t="s">
        <v>152</v>
      </c>
      <c r="F185" s="153" t="s">
        <v>724</v>
      </c>
      <c r="I185" s="151"/>
      <c r="L185" s="31"/>
      <c r="M185" s="152"/>
      <c r="T185" s="54"/>
      <c r="AT185" s="16" t="s">
        <v>152</v>
      </c>
      <c r="AU185" s="16" t="s">
        <v>82</v>
      </c>
    </row>
    <row r="186" spans="2:65" s="12" customFormat="1">
      <c r="B186" s="154"/>
      <c r="D186" s="149" t="s">
        <v>154</v>
      </c>
      <c r="E186" s="155" t="s">
        <v>1</v>
      </c>
      <c r="F186" s="156" t="s">
        <v>435</v>
      </c>
      <c r="H186" s="157">
        <v>45</v>
      </c>
      <c r="I186" s="158"/>
      <c r="L186" s="154"/>
      <c r="M186" s="159"/>
      <c r="T186" s="160"/>
      <c r="AT186" s="155" t="s">
        <v>154</v>
      </c>
      <c r="AU186" s="155" t="s">
        <v>82</v>
      </c>
      <c r="AV186" s="12" t="s">
        <v>82</v>
      </c>
      <c r="AW186" s="12" t="s">
        <v>31</v>
      </c>
      <c r="AX186" s="12" t="s">
        <v>80</v>
      </c>
      <c r="AY186" s="155" t="s">
        <v>141</v>
      </c>
    </row>
    <row r="187" spans="2:65" s="11" customFormat="1" ht="22.9" customHeight="1">
      <c r="B187" s="123"/>
      <c r="D187" s="124" t="s">
        <v>73</v>
      </c>
      <c r="E187" s="133" t="s">
        <v>489</v>
      </c>
      <c r="F187" s="133" t="s">
        <v>490</v>
      </c>
      <c r="I187" s="126"/>
      <c r="J187" s="134">
        <f>BK187</f>
        <v>0</v>
      </c>
      <c r="L187" s="123"/>
      <c r="M187" s="128"/>
      <c r="P187" s="129">
        <f>SUM(P188:P189)</f>
        <v>0</v>
      </c>
      <c r="R187" s="129">
        <f>SUM(R188:R189)</f>
        <v>0</v>
      </c>
      <c r="T187" s="130">
        <f>SUM(T188:T189)</f>
        <v>0</v>
      </c>
      <c r="AR187" s="124" t="s">
        <v>80</v>
      </c>
      <c r="AT187" s="131" t="s">
        <v>73</v>
      </c>
      <c r="AU187" s="131" t="s">
        <v>80</v>
      </c>
      <c r="AY187" s="124" t="s">
        <v>141</v>
      </c>
      <c r="BK187" s="132">
        <f>SUM(BK188:BK189)</f>
        <v>0</v>
      </c>
    </row>
    <row r="188" spans="2:65" s="1" customFormat="1" ht="24.2" customHeight="1">
      <c r="B188" s="135"/>
      <c r="C188" s="136" t="s">
        <v>251</v>
      </c>
      <c r="D188" s="136" t="s">
        <v>143</v>
      </c>
      <c r="E188" s="137" t="s">
        <v>783</v>
      </c>
      <c r="F188" s="138" t="s">
        <v>784</v>
      </c>
      <c r="G188" s="139" t="s">
        <v>229</v>
      </c>
      <c r="H188" s="140">
        <v>17.734000000000002</v>
      </c>
      <c r="I188" s="141"/>
      <c r="J188" s="142">
        <f>ROUND(I188*H188,2)</f>
        <v>0</v>
      </c>
      <c r="K188" s="138" t="s">
        <v>147</v>
      </c>
      <c r="L188" s="31"/>
      <c r="M188" s="143" t="s">
        <v>1</v>
      </c>
      <c r="N188" s="144" t="s">
        <v>39</v>
      </c>
      <c r="P188" s="145">
        <f>O188*H188</f>
        <v>0</v>
      </c>
      <c r="Q188" s="145">
        <v>0</v>
      </c>
      <c r="R188" s="145">
        <f>Q188*H188</f>
        <v>0</v>
      </c>
      <c r="S188" s="145">
        <v>0</v>
      </c>
      <c r="T188" s="146">
        <f>S188*H188</f>
        <v>0</v>
      </c>
      <c r="AR188" s="147" t="s">
        <v>148</v>
      </c>
      <c r="AT188" s="147" t="s">
        <v>143</v>
      </c>
      <c r="AU188" s="147" t="s">
        <v>82</v>
      </c>
      <c r="AY188" s="16" t="s">
        <v>141</v>
      </c>
      <c r="BE188" s="148">
        <f>IF(N188="základní",J188,0)</f>
        <v>0</v>
      </c>
      <c r="BF188" s="148">
        <f>IF(N188="snížená",J188,0)</f>
        <v>0</v>
      </c>
      <c r="BG188" s="148">
        <f>IF(N188="zákl. přenesená",J188,0)</f>
        <v>0</v>
      </c>
      <c r="BH188" s="148">
        <f>IF(N188="sníž. přenesená",J188,0)</f>
        <v>0</v>
      </c>
      <c r="BI188" s="148">
        <f>IF(N188="nulová",J188,0)</f>
        <v>0</v>
      </c>
      <c r="BJ188" s="16" t="s">
        <v>80</v>
      </c>
      <c r="BK188" s="148">
        <f>ROUND(I188*H188,2)</f>
        <v>0</v>
      </c>
      <c r="BL188" s="16" t="s">
        <v>148</v>
      </c>
      <c r="BM188" s="147" t="s">
        <v>785</v>
      </c>
    </row>
    <row r="189" spans="2:65" s="1" customFormat="1" ht="29.25">
      <c r="B189" s="31"/>
      <c r="D189" s="149" t="s">
        <v>150</v>
      </c>
      <c r="F189" s="150" t="s">
        <v>786</v>
      </c>
      <c r="I189" s="151"/>
      <c r="L189" s="31"/>
      <c r="M189" s="184"/>
      <c r="N189" s="185"/>
      <c r="O189" s="185"/>
      <c r="P189" s="185"/>
      <c r="Q189" s="185"/>
      <c r="R189" s="185"/>
      <c r="S189" s="185"/>
      <c r="T189" s="186"/>
      <c r="AT189" s="16" t="s">
        <v>150</v>
      </c>
      <c r="AU189" s="16" t="s">
        <v>82</v>
      </c>
    </row>
    <row r="190" spans="2:65" s="1" customFormat="1" ht="6.95" customHeight="1">
      <c r="B190" s="43"/>
      <c r="C190" s="44"/>
      <c r="D190" s="44"/>
      <c r="E190" s="44"/>
      <c r="F190" s="44"/>
      <c r="G190" s="44"/>
      <c r="H190" s="44"/>
      <c r="I190" s="44"/>
      <c r="J190" s="44"/>
      <c r="K190" s="44"/>
      <c r="L190" s="31"/>
    </row>
  </sheetData>
  <autoFilter ref="C124:K189"/>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5"/>
  <sheetViews>
    <sheetView showGridLines="0" topLeftCell="A121" workbookViewId="0">
      <selection activeCell="F130" sqref="F130"/>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96</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787</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tr">
        <f>IF('Rekapitulace stavby'!AN10="","",'Rekapitulace stavby'!AN10)</f>
        <v/>
      </c>
      <c r="L16" s="31"/>
    </row>
    <row r="17" spans="2:12" s="1" customFormat="1" ht="18" customHeight="1">
      <c r="B17" s="31"/>
      <c r="E17" s="24" t="str">
        <f>IF('Rekapitulace stavby'!E11="","",'Rekapitulace stavby'!E11)</f>
        <v>Statutární město Karviná</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tr">
        <f>IF('Rekapitulace stavby'!AN16="","",'Rekapitulace stavby'!AN16)</f>
        <v/>
      </c>
      <c r="L22" s="31"/>
    </row>
    <row r="23" spans="2:12" s="1" customFormat="1" ht="18" customHeight="1">
      <c r="B23" s="31"/>
      <c r="E23" s="24" t="str">
        <f>IF('Rekapitulace stavby'!E17="","",'Rekapitulace stavby'!E17)</f>
        <v>KBprojekt Aqua s.r.o.</v>
      </c>
      <c r="I23" s="26" t="s">
        <v>26</v>
      </c>
      <c r="J23" s="24" t="str">
        <f>IF('Rekapitulace stavby'!AN17="","",'Rekapitulace stavby'!AN17)</f>
        <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ROUND(J124,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ROUND((SUM(BE124:BE154)),  2)</f>
        <v>0</v>
      </c>
      <c r="I35" s="95">
        <v>0.21</v>
      </c>
      <c r="J35" s="84">
        <f>ROUND(((SUM(BE124:BE154))*I35),  2)</f>
        <v>0</v>
      </c>
      <c r="L35" s="31"/>
    </row>
    <row r="36" spans="2:12" s="1" customFormat="1" ht="14.45" customHeight="1">
      <c r="B36" s="31"/>
      <c r="E36" s="26" t="s">
        <v>40</v>
      </c>
      <c r="F36" s="84">
        <f>ROUND((SUM(BF124:BF154)),  2)</f>
        <v>0</v>
      </c>
      <c r="I36" s="95">
        <v>0.15</v>
      </c>
      <c r="J36" s="84">
        <f>ROUND(((SUM(BF124:BF154))*I36),  2)</f>
        <v>0</v>
      </c>
      <c r="L36" s="31"/>
    </row>
    <row r="37" spans="2:12" s="1" customFormat="1" ht="14.45" hidden="1" customHeight="1">
      <c r="B37" s="31"/>
      <c r="E37" s="26" t="s">
        <v>41</v>
      </c>
      <c r="F37" s="84">
        <f>ROUND((SUM(BG124:BG154)),  2)</f>
        <v>0</v>
      </c>
      <c r="I37" s="95">
        <v>0.21</v>
      </c>
      <c r="J37" s="84">
        <f>0</f>
        <v>0</v>
      </c>
      <c r="L37" s="31"/>
    </row>
    <row r="38" spans="2:12" s="1" customFormat="1" ht="14.45" hidden="1" customHeight="1">
      <c r="B38" s="31"/>
      <c r="E38" s="26" t="s">
        <v>42</v>
      </c>
      <c r="F38" s="84">
        <f>ROUND((SUM(BH124:BH154)),  2)</f>
        <v>0</v>
      </c>
      <c r="I38" s="95">
        <v>0.15</v>
      </c>
      <c r="J38" s="84">
        <f>0</f>
        <v>0</v>
      </c>
      <c r="L38" s="31"/>
    </row>
    <row r="39" spans="2:12" s="1" customFormat="1" ht="14.45" hidden="1" customHeight="1">
      <c r="B39" s="31"/>
      <c r="E39" s="26" t="s">
        <v>43</v>
      </c>
      <c r="F39" s="84">
        <f>ROUND((SUM(BI124:BI154)),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004 - PS 01 Strojně-technologická část</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J124</f>
        <v>0</v>
      </c>
      <c r="L98" s="31"/>
      <c r="AU98" s="16" t="s">
        <v>112</v>
      </c>
    </row>
    <row r="99" spans="2:47" s="8" customFormat="1" ht="24.95" customHeight="1">
      <c r="B99" s="107"/>
      <c r="D99" s="108" t="s">
        <v>124</v>
      </c>
      <c r="E99" s="109"/>
      <c r="F99" s="109"/>
      <c r="G99" s="109"/>
      <c r="H99" s="109"/>
      <c r="I99" s="109"/>
      <c r="J99" s="110">
        <f>J125</f>
        <v>0</v>
      </c>
      <c r="L99" s="107"/>
    </row>
    <row r="100" spans="2:47" s="9" customFormat="1" ht="19.899999999999999" customHeight="1">
      <c r="B100" s="111"/>
      <c r="D100" s="112" t="s">
        <v>788</v>
      </c>
      <c r="E100" s="113"/>
      <c r="F100" s="113"/>
      <c r="G100" s="113"/>
      <c r="H100" s="113"/>
      <c r="I100" s="113"/>
      <c r="J100" s="114">
        <f>J126</f>
        <v>0</v>
      </c>
      <c r="L100" s="111"/>
    </row>
    <row r="101" spans="2:47" s="9" customFormat="1" ht="19.899999999999999" customHeight="1">
      <c r="B101" s="111"/>
      <c r="D101" s="112" t="s">
        <v>789</v>
      </c>
      <c r="E101" s="113"/>
      <c r="F101" s="113"/>
      <c r="G101" s="113"/>
      <c r="H101" s="113"/>
      <c r="I101" s="113"/>
      <c r="J101" s="114">
        <f>J133</f>
        <v>0</v>
      </c>
      <c r="L101" s="111"/>
    </row>
    <row r="102" spans="2:47" s="9" customFormat="1" ht="19.899999999999999" customHeight="1">
      <c r="B102" s="111"/>
      <c r="D102" s="112" t="s">
        <v>790</v>
      </c>
      <c r="E102" s="113"/>
      <c r="F102" s="113"/>
      <c r="G102" s="113"/>
      <c r="H102" s="113"/>
      <c r="I102" s="113"/>
      <c r="J102" s="114">
        <f>J146</f>
        <v>0</v>
      </c>
      <c r="L102" s="111"/>
    </row>
    <row r="103" spans="2:47" s="1" customFormat="1" ht="21.75" customHeight="1">
      <c r="B103" s="31"/>
      <c r="L103" s="31"/>
    </row>
    <row r="104" spans="2:47" s="1" customFormat="1" ht="6.95" customHeight="1">
      <c r="B104" s="43"/>
      <c r="C104" s="44"/>
      <c r="D104" s="44"/>
      <c r="E104" s="44"/>
      <c r="F104" s="44"/>
      <c r="G104" s="44"/>
      <c r="H104" s="44"/>
      <c r="I104" s="44"/>
      <c r="J104" s="44"/>
      <c r="K104" s="44"/>
      <c r="L104" s="31"/>
    </row>
    <row r="108" spans="2:47" s="1" customFormat="1" ht="6.95" customHeight="1">
      <c r="B108" s="45"/>
      <c r="C108" s="46"/>
      <c r="D108" s="46"/>
      <c r="E108" s="46"/>
      <c r="F108" s="46"/>
      <c r="G108" s="46"/>
      <c r="H108" s="46"/>
      <c r="I108" s="46"/>
      <c r="J108" s="46"/>
      <c r="K108" s="46"/>
      <c r="L108" s="31"/>
    </row>
    <row r="109" spans="2:47" s="1" customFormat="1" ht="24.95" customHeight="1">
      <c r="B109" s="31"/>
      <c r="C109" s="20" t="s">
        <v>126</v>
      </c>
      <c r="L109" s="31"/>
    </row>
    <row r="110" spans="2:47" s="1" customFormat="1" ht="6.95" customHeight="1">
      <c r="B110" s="31"/>
      <c r="L110" s="31"/>
    </row>
    <row r="111" spans="2:47" s="1" customFormat="1" ht="12" customHeight="1">
      <c r="B111" s="31"/>
      <c r="C111" s="26" t="s">
        <v>16</v>
      </c>
      <c r="L111" s="31"/>
    </row>
    <row r="112" spans="2:47" s="1" customFormat="1" ht="26.25" customHeight="1">
      <c r="B112" s="31"/>
      <c r="E112" s="248" t="str">
        <f>E7</f>
        <v>Lapák štěrku v prostoru stávajícího nátoku do odlehčovací komory OK1C v areálu ČOV Karviná</v>
      </c>
      <c r="F112" s="249"/>
      <c r="G112" s="249"/>
      <c r="H112" s="249"/>
      <c r="L112" s="31"/>
    </row>
    <row r="113" spans="2:65" ht="12" customHeight="1">
      <c r="B113" s="19"/>
      <c r="C113" s="26" t="s">
        <v>104</v>
      </c>
      <c r="L113" s="19"/>
    </row>
    <row r="114" spans="2:65" s="1" customFormat="1" ht="23.25" customHeight="1">
      <c r="B114" s="31"/>
      <c r="E114" s="248" t="s">
        <v>105</v>
      </c>
      <c r="F114" s="247"/>
      <c r="G114" s="247"/>
      <c r="H114" s="247"/>
      <c r="L114" s="31"/>
    </row>
    <row r="115" spans="2:65" s="1" customFormat="1" ht="12" customHeight="1">
      <c r="B115" s="31"/>
      <c r="C115" s="26" t="s">
        <v>106</v>
      </c>
      <c r="L115" s="31"/>
    </row>
    <row r="116" spans="2:65" s="1" customFormat="1" ht="16.5" customHeight="1">
      <c r="B116" s="31"/>
      <c r="E116" s="224" t="str">
        <f>E11</f>
        <v>004 - PS 01 Strojně-technologická část</v>
      </c>
      <c r="F116" s="247"/>
      <c r="G116" s="247"/>
      <c r="H116" s="247"/>
      <c r="L116" s="31"/>
    </row>
    <row r="117" spans="2:65" s="1" customFormat="1" ht="6.95" customHeight="1">
      <c r="B117" s="31"/>
      <c r="L117" s="31"/>
    </row>
    <row r="118" spans="2:65" s="1" customFormat="1" ht="12" customHeight="1">
      <c r="B118" s="31"/>
      <c r="C118" s="26" t="s">
        <v>20</v>
      </c>
      <c r="F118" s="24" t="str">
        <f>F14</f>
        <v xml:space="preserve"> </v>
      </c>
      <c r="I118" s="26" t="s">
        <v>22</v>
      </c>
      <c r="J118" s="51">
        <f>IF(J14="","",J14)</f>
        <v>44947</v>
      </c>
      <c r="L118" s="31"/>
    </row>
    <row r="119" spans="2:65" s="1" customFormat="1" ht="6.95" customHeight="1">
      <c r="B119" s="31"/>
      <c r="L119" s="31"/>
    </row>
    <row r="120" spans="2:65" s="1" customFormat="1" ht="15.2" customHeight="1">
      <c r="B120" s="31"/>
      <c r="C120" s="26" t="s">
        <v>23</v>
      </c>
      <c r="F120" s="24" t="str">
        <f>E17</f>
        <v>Statutární město Karviná</v>
      </c>
      <c r="I120" s="26" t="s">
        <v>29</v>
      </c>
      <c r="J120" s="29" t="str">
        <f>E23</f>
        <v>KBprojekt Aqua s.r.o.</v>
      </c>
      <c r="L120" s="31"/>
    </row>
    <row r="121" spans="2:65" s="1" customFormat="1" ht="15.2" customHeight="1">
      <c r="B121" s="31"/>
      <c r="C121" s="26" t="s">
        <v>27</v>
      </c>
      <c r="F121" s="24" t="str">
        <f>IF(E20="","",E20)</f>
        <v>Vyplň údaj</v>
      </c>
      <c r="I121" s="26" t="s">
        <v>32</v>
      </c>
      <c r="J121" s="29" t="str">
        <f>E26</f>
        <v xml:space="preserve"> </v>
      </c>
      <c r="L121" s="31"/>
    </row>
    <row r="122" spans="2:65" s="1" customFormat="1" ht="10.35" customHeight="1">
      <c r="B122" s="31"/>
      <c r="L122" s="31"/>
    </row>
    <row r="123" spans="2:65" s="10" customFormat="1" ht="29.25" customHeight="1">
      <c r="B123" s="115"/>
      <c r="C123" s="116" t="s">
        <v>127</v>
      </c>
      <c r="D123" s="117" t="s">
        <v>59</v>
      </c>
      <c r="E123" s="117" t="s">
        <v>55</v>
      </c>
      <c r="F123" s="117" t="s">
        <v>56</v>
      </c>
      <c r="G123" s="117" t="s">
        <v>128</v>
      </c>
      <c r="H123" s="117" t="s">
        <v>129</v>
      </c>
      <c r="I123" s="117" t="s">
        <v>130</v>
      </c>
      <c r="J123" s="117" t="s">
        <v>110</v>
      </c>
      <c r="K123" s="118" t="s">
        <v>131</v>
      </c>
      <c r="L123" s="115"/>
      <c r="M123" s="57" t="s">
        <v>1</v>
      </c>
      <c r="N123" s="58" t="s">
        <v>38</v>
      </c>
      <c r="O123" s="58" t="s">
        <v>132</v>
      </c>
      <c r="P123" s="58" t="s">
        <v>133</v>
      </c>
      <c r="Q123" s="58" t="s">
        <v>134</v>
      </c>
      <c r="R123" s="58" t="s">
        <v>135</v>
      </c>
      <c r="S123" s="58" t="s">
        <v>136</v>
      </c>
      <c r="T123" s="59" t="s">
        <v>137</v>
      </c>
    </row>
    <row r="124" spans="2:65" s="1" customFormat="1" ht="22.9" customHeight="1">
      <c r="B124" s="31"/>
      <c r="C124" s="62" t="s">
        <v>138</v>
      </c>
      <c r="J124" s="119">
        <f>BK124</f>
        <v>0</v>
      </c>
      <c r="L124" s="31"/>
      <c r="M124" s="60"/>
      <c r="N124" s="52"/>
      <c r="O124" s="52"/>
      <c r="P124" s="120">
        <f>P125</f>
        <v>0</v>
      </c>
      <c r="Q124" s="52"/>
      <c r="R124" s="120">
        <f>R125</f>
        <v>0</v>
      </c>
      <c r="S124" s="52"/>
      <c r="T124" s="121">
        <f>T125</f>
        <v>0</v>
      </c>
      <c r="AT124" s="16" t="s">
        <v>73</v>
      </c>
      <c r="AU124" s="16" t="s">
        <v>112</v>
      </c>
      <c r="BK124" s="122">
        <f>BK125</f>
        <v>0</v>
      </c>
    </row>
    <row r="125" spans="2:65" s="11" customFormat="1" ht="25.9" customHeight="1">
      <c r="B125" s="123"/>
      <c r="D125" s="124" t="s">
        <v>73</v>
      </c>
      <c r="E125" s="125" t="s">
        <v>226</v>
      </c>
      <c r="F125" s="125" t="s">
        <v>527</v>
      </c>
      <c r="I125" s="126"/>
      <c r="J125" s="127">
        <f>BK125</f>
        <v>0</v>
      </c>
      <c r="L125" s="123"/>
      <c r="M125" s="128"/>
      <c r="P125" s="129">
        <f>P126+P133+P146</f>
        <v>0</v>
      </c>
      <c r="R125" s="129">
        <f>R126+R133+R146</f>
        <v>0</v>
      </c>
      <c r="T125" s="130">
        <f>T126+T133+T146</f>
        <v>0</v>
      </c>
      <c r="AR125" s="124" t="s">
        <v>160</v>
      </c>
      <c r="AT125" s="131" t="s">
        <v>73</v>
      </c>
      <c r="AU125" s="131" t="s">
        <v>74</v>
      </c>
      <c r="AY125" s="124" t="s">
        <v>141</v>
      </c>
      <c r="BK125" s="132">
        <f>BK126+BK133+BK146</f>
        <v>0</v>
      </c>
    </row>
    <row r="126" spans="2:65" s="11" customFormat="1" ht="22.9" customHeight="1">
      <c r="B126" s="123"/>
      <c r="D126" s="124" t="s">
        <v>73</v>
      </c>
      <c r="E126" s="133" t="s">
        <v>791</v>
      </c>
      <c r="F126" s="133" t="s">
        <v>792</v>
      </c>
      <c r="I126" s="126"/>
      <c r="J126" s="134">
        <f>BK126</f>
        <v>0</v>
      </c>
      <c r="L126" s="123"/>
      <c r="M126" s="128"/>
      <c r="P126" s="129">
        <f>SUM(P127:P132)</f>
        <v>0</v>
      </c>
      <c r="R126" s="129">
        <f>SUM(R127:R132)</f>
        <v>0</v>
      </c>
      <c r="T126" s="130">
        <f>SUM(T127:T132)</f>
        <v>0</v>
      </c>
      <c r="AR126" s="124" t="s">
        <v>80</v>
      </c>
      <c r="AT126" s="131" t="s">
        <v>73</v>
      </c>
      <c r="AU126" s="131" t="s">
        <v>80</v>
      </c>
      <c r="AY126" s="124" t="s">
        <v>141</v>
      </c>
      <c r="BK126" s="132">
        <f>SUM(BK127:BK132)</f>
        <v>0</v>
      </c>
    </row>
    <row r="127" spans="2:65" s="1" customFormat="1" ht="24.2" customHeight="1">
      <c r="B127" s="135"/>
      <c r="C127" s="136" t="s">
        <v>80</v>
      </c>
      <c r="D127" s="136" t="s">
        <v>143</v>
      </c>
      <c r="E127" s="137" t="s">
        <v>793</v>
      </c>
      <c r="F127" s="138" t="s">
        <v>794</v>
      </c>
      <c r="G127" s="139" t="s">
        <v>163</v>
      </c>
      <c r="H127" s="140">
        <v>1</v>
      </c>
      <c r="I127" s="141"/>
      <c r="J127" s="142">
        <f>ROUND(I127*H127,2)</f>
        <v>0</v>
      </c>
      <c r="K127" s="138" t="s">
        <v>1</v>
      </c>
      <c r="L127" s="31"/>
      <c r="M127" s="143" t="s">
        <v>1</v>
      </c>
      <c r="N127" s="144" t="s">
        <v>39</v>
      </c>
      <c r="P127" s="145">
        <f>O127*H127</f>
        <v>0</v>
      </c>
      <c r="Q127" s="145">
        <v>0</v>
      </c>
      <c r="R127" s="145">
        <f>Q127*H127</f>
        <v>0</v>
      </c>
      <c r="S127" s="145">
        <v>0</v>
      </c>
      <c r="T127" s="146">
        <f>S127*H127</f>
        <v>0</v>
      </c>
      <c r="AR127" s="147" t="s">
        <v>148</v>
      </c>
      <c r="AT127" s="147" t="s">
        <v>143</v>
      </c>
      <c r="AU127" s="147" t="s">
        <v>82</v>
      </c>
      <c r="AY127" s="16" t="s">
        <v>141</v>
      </c>
      <c r="BE127" s="148">
        <f>IF(N127="základní",J127,0)</f>
        <v>0</v>
      </c>
      <c r="BF127" s="148">
        <f>IF(N127="snížená",J127,0)</f>
        <v>0</v>
      </c>
      <c r="BG127" s="148">
        <f>IF(N127="zákl. přenesená",J127,0)</f>
        <v>0</v>
      </c>
      <c r="BH127" s="148">
        <f>IF(N127="sníž. přenesená",J127,0)</f>
        <v>0</v>
      </c>
      <c r="BI127" s="148">
        <f>IF(N127="nulová",J127,0)</f>
        <v>0</v>
      </c>
      <c r="BJ127" s="16" t="s">
        <v>80</v>
      </c>
      <c r="BK127" s="148">
        <f>ROUND(I127*H127,2)</f>
        <v>0</v>
      </c>
      <c r="BL127" s="16" t="s">
        <v>148</v>
      </c>
      <c r="BM127" s="147" t="s">
        <v>82</v>
      </c>
    </row>
    <row r="128" spans="2:65" s="1" customFormat="1" ht="185.25">
      <c r="B128" s="31"/>
      <c r="D128" s="149" t="s">
        <v>150</v>
      </c>
      <c r="F128" s="150" t="s">
        <v>1159</v>
      </c>
      <c r="I128" s="151"/>
      <c r="L128" s="31"/>
      <c r="M128" s="152"/>
      <c r="T128" s="54"/>
      <c r="AT128" s="16" t="s">
        <v>150</v>
      </c>
      <c r="AU128" s="16" t="s">
        <v>82</v>
      </c>
    </row>
    <row r="129" spans="2:65" s="1" customFormat="1" ht="24.2" customHeight="1">
      <c r="B129" s="135"/>
      <c r="C129" s="136" t="s">
        <v>82</v>
      </c>
      <c r="D129" s="136" t="s">
        <v>143</v>
      </c>
      <c r="E129" s="137" t="s">
        <v>795</v>
      </c>
      <c r="F129" s="138" t="s">
        <v>1160</v>
      </c>
      <c r="G129" s="139" t="s">
        <v>163</v>
      </c>
      <c r="H129" s="140">
        <v>1</v>
      </c>
      <c r="I129" s="141"/>
      <c r="J129" s="142">
        <f>ROUND(I129*H129,2)</f>
        <v>0</v>
      </c>
      <c r="K129" s="138" t="s">
        <v>1</v>
      </c>
      <c r="L129" s="31"/>
      <c r="M129" s="143" t="s">
        <v>1</v>
      </c>
      <c r="N129" s="144" t="s">
        <v>39</v>
      </c>
      <c r="P129" s="145">
        <f>O129*H129</f>
        <v>0</v>
      </c>
      <c r="Q129" s="145">
        <v>0</v>
      </c>
      <c r="R129" s="145">
        <f>Q129*H129</f>
        <v>0</v>
      </c>
      <c r="S129" s="145">
        <v>0</v>
      </c>
      <c r="T129" s="146">
        <f>S129*H129</f>
        <v>0</v>
      </c>
      <c r="AR129" s="147" t="s">
        <v>148</v>
      </c>
      <c r="AT129" s="147" t="s">
        <v>143</v>
      </c>
      <c r="AU129" s="147" t="s">
        <v>82</v>
      </c>
      <c r="AY129" s="16" t="s">
        <v>141</v>
      </c>
      <c r="BE129" s="148">
        <f>IF(N129="základní",J129,0)</f>
        <v>0</v>
      </c>
      <c r="BF129" s="148">
        <f>IF(N129="snížená",J129,0)</f>
        <v>0</v>
      </c>
      <c r="BG129" s="148">
        <f>IF(N129="zákl. přenesená",J129,0)</f>
        <v>0</v>
      </c>
      <c r="BH129" s="148">
        <f>IF(N129="sníž. přenesená",J129,0)</f>
        <v>0</v>
      </c>
      <c r="BI129" s="148">
        <f>IF(N129="nulová",J129,0)</f>
        <v>0</v>
      </c>
      <c r="BJ129" s="16" t="s">
        <v>80</v>
      </c>
      <c r="BK129" s="148">
        <f>ROUND(I129*H129,2)</f>
        <v>0</v>
      </c>
      <c r="BL129" s="16" t="s">
        <v>148</v>
      </c>
      <c r="BM129" s="147" t="s">
        <v>148</v>
      </c>
    </row>
    <row r="130" spans="2:65" s="1" customFormat="1" ht="156">
      <c r="B130" s="31"/>
      <c r="D130" s="149" t="s">
        <v>150</v>
      </c>
      <c r="F130" s="150" t="s">
        <v>1161</v>
      </c>
      <c r="I130" s="151"/>
      <c r="L130" s="31"/>
      <c r="M130" s="152"/>
      <c r="T130" s="54"/>
      <c r="AT130" s="16" t="s">
        <v>150</v>
      </c>
      <c r="AU130" s="16" t="s">
        <v>82</v>
      </c>
    </row>
    <row r="131" spans="2:65" s="1" customFormat="1" ht="16.5" customHeight="1">
      <c r="B131" s="135"/>
      <c r="C131" s="136" t="s">
        <v>160</v>
      </c>
      <c r="D131" s="136" t="s">
        <v>143</v>
      </c>
      <c r="E131" s="137" t="s">
        <v>796</v>
      </c>
      <c r="F131" s="138" t="s">
        <v>797</v>
      </c>
      <c r="G131" s="139" t="s">
        <v>163</v>
      </c>
      <c r="H131" s="140">
        <v>1</v>
      </c>
      <c r="I131" s="141"/>
      <c r="J131" s="142">
        <f>ROUND(I131*H131,2)</f>
        <v>0</v>
      </c>
      <c r="K131" s="138" t="s">
        <v>1</v>
      </c>
      <c r="L131" s="31"/>
      <c r="M131" s="143" t="s">
        <v>1</v>
      </c>
      <c r="N131" s="144" t="s">
        <v>39</v>
      </c>
      <c r="P131" s="145">
        <f>O131*H131</f>
        <v>0</v>
      </c>
      <c r="Q131" s="145">
        <v>0</v>
      </c>
      <c r="R131" s="145">
        <f>Q131*H131</f>
        <v>0</v>
      </c>
      <c r="S131" s="145">
        <v>0</v>
      </c>
      <c r="T131" s="146">
        <f>S131*H131</f>
        <v>0</v>
      </c>
      <c r="AR131" s="147" t="s">
        <v>148</v>
      </c>
      <c r="AT131" s="147" t="s">
        <v>143</v>
      </c>
      <c r="AU131" s="147" t="s">
        <v>82</v>
      </c>
      <c r="AY131" s="16" t="s">
        <v>141</v>
      </c>
      <c r="BE131" s="148">
        <f>IF(N131="základní",J131,0)</f>
        <v>0</v>
      </c>
      <c r="BF131" s="148">
        <f>IF(N131="snížená",J131,0)</f>
        <v>0</v>
      </c>
      <c r="BG131" s="148">
        <f>IF(N131="zákl. přenesená",J131,0)</f>
        <v>0</v>
      </c>
      <c r="BH131" s="148">
        <f>IF(N131="sníž. přenesená",J131,0)</f>
        <v>0</v>
      </c>
      <c r="BI131" s="148">
        <f>IF(N131="nulová",J131,0)</f>
        <v>0</v>
      </c>
      <c r="BJ131" s="16" t="s">
        <v>80</v>
      </c>
      <c r="BK131" s="148">
        <f>ROUND(I131*H131,2)</f>
        <v>0</v>
      </c>
      <c r="BL131" s="16" t="s">
        <v>148</v>
      </c>
      <c r="BM131" s="147" t="s">
        <v>178</v>
      </c>
    </row>
    <row r="132" spans="2:65" s="1" customFormat="1" ht="29.25">
      <c r="B132" s="31"/>
      <c r="D132" s="149" t="s">
        <v>150</v>
      </c>
      <c r="F132" s="150" t="s">
        <v>798</v>
      </c>
      <c r="I132" s="151"/>
      <c r="L132" s="31"/>
      <c r="M132" s="152"/>
      <c r="T132" s="54"/>
      <c r="AT132" s="16" t="s">
        <v>150</v>
      </c>
      <c r="AU132" s="16" t="s">
        <v>82</v>
      </c>
    </row>
    <row r="133" spans="2:65" s="11" customFormat="1" ht="22.9" customHeight="1">
      <c r="B133" s="123"/>
      <c r="D133" s="124" t="s">
        <v>73</v>
      </c>
      <c r="E133" s="133" t="s">
        <v>799</v>
      </c>
      <c r="F133" s="133" t="s">
        <v>800</v>
      </c>
      <c r="I133" s="126"/>
      <c r="J133" s="134">
        <f>BK133</f>
        <v>0</v>
      </c>
      <c r="L133" s="123"/>
      <c r="M133" s="128"/>
      <c r="P133" s="129">
        <f>SUM(P134:P145)</f>
        <v>0</v>
      </c>
      <c r="R133" s="129">
        <f>SUM(R134:R145)</f>
        <v>0</v>
      </c>
      <c r="T133" s="130">
        <f>SUM(T134:T145)</f>
        <v>0</v>
      </c>
      <c r="AR133" s="124" t="s">
        <v>80</v>
      </c>
      <c r="AT133" s="131" t="s">
        <v>73</v>
      </c>
      <c r="AU133" s="131" t="s">
        <v>80</v>
      </c>
      <c r="AY133" s="124" t="s">
        <v>141</v>
      </c>
      <c r="BK133" s="132">
        <f>SUM(BK134:BK145)</f>
        <v>0</v>
      </c>
    </row>
    <row r="134" spans="2:65" s="1" customFormat="1" ht="24.2" customHeight="1">
      <c r="B134" s="135"/>
      <c r="C134" s="136" t="s">
        <v>148</v>
      </c>
      <c r="D134" s="136" t="s">
        <v>143</v>
      </c>
      <c r="E134" s="137" t="s">
        <v>801</v>
      </c>
      <c r="F134" s="138" t="s">
        <v>802</v>
      </c>
      <c r="G134" s="139" t="s">
        <v>714</v>
      </c>
      <c r="H134" s="140">
        <v>1</v>
      </c>
      <c r="I134" s="141"/>
      <c r="J134" s="142">
        <f>ROUND(I134*H134,2)</f>
        <v>0</v>
      </c>
      <c r="K134" s="138" t="s">
        <v>1</v>
      </c>
      <c r="L134" s="31"/>
      <c r="M134" s="143" t="s">
        <v>1</v>
      </c>
      <c r="N134" s="144" t="s">
        <v>39</v>
      </c>
      <c r="P134" s="145">
        <f>O134*H134</f>
        <v>0</v>
      </c>
      <c r="Q134" s="145">
        <v>0</v>
      </c>
      <c r="R134" s="145">
        <f>Q134*H134</f>
        <v>0</v>
      </c>
      <c r="S134" s="145">
        <v>0</v>
      </c>
      <c r="T134" s="146">
        <f>S134*H134</f>
        <v>0</v>
      </c>
      <c r="AR134" s="147" t="s">
        <v>148</v>
      </c>
      <c r="AT134" s="147" t="s">
        <v>143</v>
      </c>
      <c r="AU134" s="147" t="s">
        <v>82</v>
      </c>
      <c r="AY134" s="16" t="s">
        <v>141</v>
      </c>
      <c r="BE134" s="148">
        <f>IF(N134="základní",J134,0)</f>
        <v>0</v>
      </c>
      <c r="BF134" s="148">
        <f>IF(N134="snížená",J134,0)</f>
        <v>0</v>
      </c>
      <c r="BG134" s="148">
        <f>IF(N134="zákl. přenesená",J134,0)</f>
        <v>0</v>
      </c>
      <c r="BH134" s="148">
        <f>IF(N134="sníž. přenesená",J134,0)</f>
        <v>0</v>
      </c>
      <c r="BI134" s="148">
        <f>IF(N134="nulová",J134,0)</f>
        <v>0</v>
      </c>
      <c r="BJ134" s="16" t="s">
        <v>80</v>
      </c>
      <c r="BK134" s="148">
        <f>ROUND(I134*H134,2)</f>
        <v>0</v>
      </c>
      <c r="BL134" s="16" t="s">
        <v>148</v>
      </c>
      <c r="BM134" s="147" t="s">
        <v>190</v>
      </c>
    </row>
    <row r="135" spans="2:65" s="1" customFormat="1" ht="39">
      <c r="B135" s="31"/>
      <c r="D135" s="149" t="s">
        <v>150</v>
      </c>
      <c r="F135" s="150" t="s">
        <v>803</v>
      </c>
      <c r="I135" s="151"/>
      <c r="L135" s="31"/>
      <c r="M135" s="152"/>
      <c r="T135" s="54"/>
      <c r="AT135" s="16" t="s">
        <v>150</v>
      </c>
      <c r="AU135" s="16" t="s">
        <v>82</v>
      </c>
    </row>
    <row r="136" spans="2:65" s="1" customFormat="1" ht="16.5" customHeight="1">
      <c r="B136" s="135"/>
      <c r="C136" s="136" t="s">
        <v>170</v>
      </c>
      <c r="D136" s="136" t="s">
        <v>143</v>
      </c>
      <c r="E136" s="137" t="s">
        <v>804</v>
      </c>
      <c r="F136" s="138" t="s">
        <v>805</v>
      </c>
      <c r="G136" s="139" t="s">
        <v>806</v>
      </c>
      <c r="H136" s="140">
        <v>59</v>
      </c>
      <c r="I136" s="141"/>
      <c r="J136" s="142">
        <f>ROUND(I136*H136,2)</f>
        <v>0</v>
      </c>
      <c r="K136" s="138" t="s">
        <v>1</v>
      </c>
      <c r="L136" s="31"/>
      <c r="M136" s="143" t="s">
        <v>1</v>
      </c>
      <c r="N136" s="144" t="s">
        <v>39</v>
      </c>
      <c r="P136" s="145">
        <f>O136*H136</f>
        <v>0</v>
      </c>
      <c r="Q136" s="145">
        <v>0</v>
      </c>
      <c r="R136" s="145">
        <f>Q136*H136</f>
        <v>0</v>
      </c>
      <c r="S136" s="145">
        <v>0</v>
      </c>
      <c r="T136" s="146">
        <f>S136*H136</f>
        <v>0</v>
      </c>
      <c r="AR136" s="147" t="s">
        <v>148</v>
      </c>
      <c r="AT136" s="147" t="s">
        <v>143</v>
      </c>
      <c r="AU136" s="147" t="s">
        <v>82</v>
      </c>
      <c r="AY136" s="16" t="s">
        <v>141</v>
      </c>
      <c r="BE136" s="148">
        <f>IF(N136="základní",J136,0)</f>
        <v>0</v>
      </c>
      <c r="BF136" s="148">
        <f>IF(N136="snížená",J136,0)</f>
        <v>0</v>
      </c>
      <c r="BG136" s="148">
        <f>IF(N136="zákl. přenesená",J136,0)</f>
        <v>0</v>
      </c>
      <c r="BH136" s="148">
        <f>IF(N136="sníž. přenesená",J136,0)</f>
        <v>0</v>
      </c>
      <c r="BI136" s="148">
        <f>IF(N136="nulová",J136,0)</f>
        <v>0</v>
      </c>
      <c r="BJ136" s="16" t="s">
        <v>80</v>
      </c>
      <c r="BK136" s="148">
        <f>ROUND(I136*H136,2)</f>
        <v>0</v>
      </c>
      <c r="BL136" s="16" t="s">
        <v>148</v>
      </c>
      <c r="BM136" s="147" t="s">
        <v>204</v>
      </c>
    </row>
    <row r="137" spans="2:65" s="1" customFormat="1" ht="19.5">
      <c r="B137" s="31"/>
      <c r="D137" s="149" t="s">
        <v>150</v>
      </c>
      <c r="F137" s="150" t="s">
        <v>807</v>
      </c>
      <c r="I137" s="151"/>
      <c r="L137" s="31"/>
      <c r="M137" s="152"/>
      <c r="T137" s="54"/>
      <c r="AT137" s="16" t="s">
        <v>150</v>
      </c>
      <c r="AU137" s="16" t="s">
        <v>82</v>
      </c>
    </row>
    <row r="138" spans="2:65" s="1" customFormat="1" ht="16.5" customHeight="1">
      <c r="B138" s="135"/>
      <c r="C138" s="136" t="s">
        <v>178</v>
      </c>
      <c r="D138" s="136" t="s">
        <v>143</v>
      </c>
      <c r="E138" s="137" t="s">
        <v>808</v>
      </c>
      <c r="F138" s="138" t="s">
        <v>809</v>
      </c>
      <c r="G138" s="139" t="s">
        <v>163</v>
      </c>
      <c r="H138" s="140">
        <v>1</v>
      </c>
      <c r="I138" s="141"/>
      <c r="J138" s="142">
        <f>ROUND(I138*H138,2)</f>
        <v>0</v>
      </c>
      <c r="K138" s="138" t="s">
        <v>1</v>
      </c>
      <c r="L138" s="31"/>
      <c r="M138" s="143" t="s">
        <v>1</v>
      </c>
      <c r="N138" s="144" t="s">
        <v>39</v>
      </c>
      <c r="P138" s="145">
        <f>O138*H138</f>
        <v>0</v>
      </c>
      <c r="Q138" s="145">
        <v>0</v>
      </c>
      <c r="R138" s="145">
        <f>Q138*H138</f>
        <v>0</v>
      </c>
      <c r="S138" s="145">
        <v>0</v>
      </c>
      <c r="T138" s="146">
        <f>S138*H138</f>
        <v>0</v>
      </c>
      <c r="AR138" s="147" t="s">
        <v>80</v>
      </c>
      <c r="AT138" s="147" t="s">
        <v>143</v>
      </c>
      <c r="AU138" s="147" t="s">
        <v>82</v>
      </c>
      <c r="AY138" s="16" t="s">
        <v>141</v>
      </c>
      <c r="BE138" s="148">
        <f>IF(N138="základní",J138,0)</f>
        <v>0</v>
      </c>
      <c r="BF138" s="148">
        <f>IF(N138="snížená",J138,0)</f>
        <v>0</v>
      </c>
      <c r="BG138" s="148">
        <f>IF(N138="zákl. přenesená",J138,0)</f>
        <v>0</v>
      </c>
      <c r="BH138" s="148">
        <f>IF(N138="sníž. přenesená",J138,0)</f>
        <v>0</v>
      </c>
      <c r="BI138" s="148">
        <f>IF(N138="nulová",J138,0)</f>
        <v>0</v>
      </c>
      <c r="BJ138" s="16" t="s">
        <v>80</v>
      </c>
      <c r="BK138" s="148">
        <f>ROUND(I138*H138,2)</f>
        <v>0</v>
      </c>
      <c r="BL138" s="16" t="s">
        <v>80</v>
      </c>
      <c r="BM138" s="147" t="s">
        <v>810</v>
      </c>
    </row>
    <row r="139" spans="2:65" s="1" customFormat="1">
      <c r="B139" s="31"/>
      <c r="D139" s="149" t="s">
        <v>150</v>
      </c>
      <c r="F139" s="150" t="s">
        <v>811</v>
      </c>
      <c r="I139" s="151"/>
      <c r="L139" s="31"/>
      <c r="M139" s="152"/>
      <c r="T139" s="54"/>
      <c r="AT139" s="16" t="s">
        <v>150</v>
      </c>
      <c r="AU139" s="16" t="s">
        <v>82</v>
      </c>
    </row>
    <row r="140" spans="2:65" s="1" customFormat="1" ht="16.5" customHeight="1">
      <c r="B140" s="135"/>
      <c r="C140" s="136" t="s">
        <v>184</v>
      </c>
      <c r="D140" s="136" t="s">
        <v>143</v>
      </c>
      <c r="E140" s="137" t="s">
        <v>812</v>
      </c>
      <c r="F140" s="138" t="s">
        <v>813</v>
      </c>
      <c r="G140" s="139" t="s">
        <v>163</v>
      </c>
      <c r="H140" s="140">
        <v>10</v>
      </c>
      <c r="I140" s="141"/>
      <c r="J140" s="142">
        <f>ROUND(I140*H140,2)</f>
        <v>0</v>
      </c>
      <c r="K140" s="138" t="s">
        <v>1</v>
      </c>
      <c r="L140" s="31"/>
      <c r="M140" s="143" t="s">
        <v>1</v>
      </c>
      <c r="N140" s="144" t="s">
        <v>39</v>
      </c>
      <c r="P140" s="145">
        <f>O140*H140</f>
        <v>0</v>
      </c>
      <c r="Q140" s="145">
        <v>0</v>
      </c>
      <c r="R140" s="145">
        <f>Q140*H140</f>
        <v>0</v>
      </c>
      <c r="S140" s="145">
        <v>0</v>
      </c>
      <c r="T140" s="146">
        <f>S140*H140</f>
        <v>0</v>
      </c>
      <c r="AR140" s="147" t="s">
        <v>148</v>
      </c>
      <c r="AT140" s="147" t="s">
        <v>143</v>
      </c>
      <c r="AU140" s="147" t="s">
        <v>82</v>
      </c>
      <c r="AY140" s="16" t="s">
        <v>141</v>
      </c>
      <c r="BE140" s="148">
        <f>IF(N140="základní",J140,0)</f>
        <v>0</v>
      </c>
      <c r="BF140" s="148">
        <f>IF(N140="snížená",J140,0)</f>
        <v>0</v>
      </c>
      <c r="BG140" s="148">
        <f>IF(N140="zákl. přenesená",J140,0)</f>
        <v>0</v>
      </c>
      <c r="BH140" s="148">
        <f>IF(N140="sníž. přenesená",J140,0)</f>
        <v>0</v>
      </c>
      <c r="BI140" s="148">
        <f>IF(N140="nulová",J140,0)</f>
        <v>0</v>
      </c>
      <c r="BJ140" s="16" t="s">
        <v>80</v>
      </c>
      <c r="BK140" s="148">
        <f>ROUND(I140*H140,2)</f>
        <v>0</v>
      </c>
      <c r="BL140" s="16" t="s">
        <v>148</v>
      </c>
      <c r="BM140" s="147" t="s">
        <v>220</v>
      </c>
    </row>
    <row r="141" spans="2:65" s="1" customFormat="1">
      <c r="B141" s="31"/>
      <c r="D141" s="149" t="s">
        <v>150</v>
      </c>
      <c r="F141" s="150" t="s">
        <v>814</v>
      </c>
      <c r="I141" s="151"/>
      <c r="L141" s="31"/>
      <c r="M141" s="152"/>
      <c r="T141" s="54"/>
      <c r="AT141" s="16" t="s">
        <v>150</v>
      </c>
      <c r="AU141" s="16" t="s">
        <v>82</v>
      </c>
    </row>
    <row r="142" spans="2:65" s="1" customFormat="1" ht="16.5" customHeight="1">
      <c r="B142" s="135"/>
      <c r="C142" s="136" t="s">
        <v>190</v>
      </c>
      <c r="D142" s="136" t="s">
        <v>143</v>
      </c>
      <c r="E142" s="137" t="s">
        <v>815</v>
      </c>
      <c r="F142" s="138" t="s">
        <v>816</v>
      </c>
      <c r="G142" s="139" t="s">
        <v>163</v>
      </c>
      <c r="H142" s="140">
        <v>1</v>
      </c>
      <c r="I142" s="141"/>
      <c r="J142" s="142">
        <f>ROUND(I142*H142,2)</f>
        <v>0</v>
      </c>
      <c r="K142" s="138" t="s">
        <v>1</v>
      </c>
      <c r="L142" s="31"/>
      <c r="M142" s="143" t="s">
        <v>1</v>
      </c>
      <c r="N142" s="144" t="s">
        <v>39</v>
      </c>
      <c r="P142" s="145">
        <f>O142*H142</f>
        <v>0</v>
      </c>
      <c r="Q142" s="145">
        <v>0</v>
      </c>
      <c r="R142" s="145">
        <f>Q142*H142</f>
        <v>0</v>
      </c>
      <c r="S142" s="145">
        <v>0</v>
      </c>
      <c r="T142" s="146">
        <f>S142*H142</f>
        <v>0</v>
      </c>
      <c r="AR142" s="147" t="s">
        <v>148</v>
      </c>
      <c r="AT142" s="147" t="s">
        <v>143</v>
      </c>
      <c r="AU142" s="147" t="s">
        <v>82</v>
      </c>
      <c r="AY142" s="16" t="s">
        <v>141</v>
      </c>
      <c r="BE142" s="148">
        <f>IF(N142="základní",J142,0)</f>
        <v>0</v>
      </c>
      <c r="BF142" s="148">
        <f>IF(N142="snížená",J142,0)</f>
        <v>0</v>
      </c>
      <c r="BG142" s="148">
        <f>IF(N142="zákl. přenesená",J142,0)</f>
        <v>0</v>
      </c>
      <c r="BH142" s="148">
        <f>IF(N142="sníž. přenesená",J142,0)</f>
        <v>0</v>
      </c>
      <c r="BI142" s="148">
        <f>IF(N142="nulová",J142,0)</f>
        <v>0</v>
      </c>
      <c r="BJ142" s="16" t="s">
        <v>80</v>
      </c>
      <c r="BK142" s="148">
        <f>ROUND(I142*H142,2)</f>
        <v>0</v>
      </c>
      <c r="BL142" s="16" t="s">
        <v>148</v>
      </c>
      <c r="BM142" s="147" t="s">
        <v>232</v>
      </c>
    </row>
    <row r="143" spans="2:65" s="1" customFormat="1" ht="19.5">
      <c r="B143" s="31"/>
      <c r="D143" s="149" t="s">
        <v>150</v>
      </c>
      <c r="F143" s="150" t="s">
        <v>817</v>
      </c>
      <c r="I143" s="151"/>
      <c r="L143" s="31"/>
      <c r="M143" s="152"/>
      <c r="T143" s="54"/>
      <c r="AT143" s="16" t="s">
        <v>150</v>
      </c>
      <c r="AU143" s="16" t="s">
        <v>82</v>
      </c>
    </row>
    <row r="144" spans="2:65" s="1" customFormat="1" ht="16.5" customHeight="1">
      <c r="B144" s="135"/>
      <c r="C144" s="136" t="s">
        <v>198</v>
      </c>
      <c r="D144" s="136" t="s">
        <v>143</v>
      </c>
      <c r="E144" s="137" t="s">
        <v>818</v>
      </c>
      <c r="F144" s="138" t="s">
        <v>819</v>
      </c>
      <c r="G144" s="139" t="s">
        <v>163</v>
      </c>
      <c r="H144" s="140">
        <v>41</v>
      </c>
      <c r="I144" s="141"/>
      <c r="J144" s="142">
        <f>ROUND(I144*H144,2)</f>
        <v>0</v>
      </c>
      <c r="K144" s="138" t="s">
        <v>1</v>
      </c>
      <c r="L144" s="31"/>
      <c r="M144" s="143" t="s">
        <v>1</v>
      </c>
      <c r="N144" s="144" t="s">
        <v>39</v>
      </c>
      <c r="P144" s="145">
        <f>O144*H144</f>
        <v>0</v>
      </c>
      <c r="Q144" s="145">
        <v>0</v>
      </c>
      <c r="R144" s="145">
        <f>Q144*H144</f>
        <v>0</v>
      </c>
      <c r="S144" s="145">
        <v>0</v>
      </c>
      <c r="T144" s="146">
        <f>S144*H144</f>
        <v>0</v>
      </c>
      <c r="AR144" s="147" t="s">
        <v>148</v>
      </c>
      <c r="AT144" s="147" t="s">
        <v>143</v>
      </c>
      <c r="AU144" s="147" t="s">
        <v>82</v>
      </c>
      <c r="AY144" s="16" t="s">
        <v>141</v>
      </c>
      <c r="BE144" s="148">
        <f>IF(N144="základní",J144,0)</f>
        <v>0</v>
      </c>
      <c r="BF144" s="148">
        <f>IF(N144="snížená",J144,0)</f>
        <v>0</v>
      </c>
      <c r="BG144" s="148">
        <f>IF(N144="zákl. přenesená",J144,0)</f>
        <v>0</v>
      </c>
      <c r="BH144" s="148">
        <f>IF(N144="sníž. přenesená",J144,0)</f>
        <v>0</v>
      </c>
      <c r="BI144" s="148">
        <f>IF(N144="nulová",J144,0)</f>
        <v>0</v>
      </c>
      <c r="BJ144" s="16" t="s">
        <v>80</v>
      </c>
      <c r="BK144" s="148">
        <f>ROUND(I144*H144,2)</f>
        <v>0</v>
      </c>
      <c r="BL144" s="16" t="s">
        <v>148</v>
      </c>
      <c r="BM144" s="147" t="s">
        <v>820</v>
      </c>
    </row>
    <row r="145" spans="2:65" s="1" customFormat="1" ht="29.25">
      <c r="B145" s="31"/>
      <c r="D145" s="149" t="s">
        <v>150</v>
      </c>
      <c r="F145" s="150" t="s">
        <v>821</v>
      </c>
      <c r="I145" s="151"/>
      <c r="L145" s="31"/>
      <c r="M145" s="152"/>
      <c r="T145" s="54"/>
      <c r="AT145" s="16" t="s">
        <v>150</v>
      </c>
      <c r="AU145" s="16" t="s">
        <v>82</v>
      </c>
    </row>
    <row r="146" spans="2:65" s="11" customFormat="1" ht="22.9" customHeight="1">
      <c r="B146" s="123"/>
      <c r="D146" s="124" t="s">
        <v>73</v>
      </c>
      <c r="E146" s="133" t="s">
        <v>822</v>
      </c>
      <c r="F146" s="133" t="s">
        <v>823</v>
      </c>
      <c r="I146" s="126"/>
      <c r="J146" s="134">
        <f>BK146</f>
        <v>0</v>
      </c>
      <c r="L146" s="123"/>
      <c r="M146" s="128"/>
      <c r="P146" s="129">
        <f>SUM(P147:P154)</f>
        <v>0</v>
      </c>
      <c r="R146" s="129">
        <f>SUM(R147:R154)</f>
        <v>0</v>
      </c>
      <c r="T146" s="130">
        <f>SUM(T147:T154)</f>
        <v>0</v>
      </c>
      <c r="AR146" s="124" t="s">
        <v>80</v>
      </c>
      <c r="AT146" s="131" t="s">
        <v>73</v>
      </c>
      <c r="AU146" s="131" t="s">
        <v>80</v>
      </c>
      <c r="AY146" s="124" t="s">
        <v>141</v>
      </c>
      <c r="BK146" s="132">
        <f>SUM(BK147:BK154)</f>
        <v>0</v>
      </c>
    </row>
    <row r="147" spans="2:65" s="1" customFormat="1" ht="16.5" customHeight="1">
      <c r="B147" s="135"/>
      <c r="C147" s="136" t="s">
        <v>204</v>
      </c>
      <c r="D147" s="136" t="s">
        <v>143</v>
      </c>
      <c r="E147" s="137" t="s">
        <v>824</v>
      </c>
      <c r="F147" s="138" t="s">
        <v>825</v>
      </c>
      <c r="G147" s="139" t="s">
        <v>714</v>
      </c>
      <c r="H147" s="140">
        <v>1</v>
      </c>
      <c r="I147" s="141"/>
      <c r="J147" s="142">
        <f>ROUND(I147*H147,2)</f>
        <v>0</v>
      </c>
      <c r="K147" s="138" t="s">
        <v>1</v>
      </c>
      <c r="L147" s="31"/>
      <c r="M147" s="143" t="s">
        <v>1</v>
      </c>
      <c r="N147" s="144" t="s">
        <v>39</v>
      </c>
      <c r="P147" s="145">
        <f>O147*H147</f>
        <v>0</v>
      </c>
      <c r="Q147" s="145">
        <v>0</v>
      </c>
      <c r="R147" s="145">
        <f>Q147*H147</f>
        <v>0</v>
      </c>
      <c r="S147" s="145">
        <v>0</v>
      </c>
      <c r="T147" s="146">
        <f>S147*H147</f>
        <v>0</v>
      </c>
      <c r="AR147" s="147" t="s">
        <v>148</v>
      </c>
      <c r="AT147" s="147" t="s">
        <v>143</v>
      </c>
      <c r="AU147" s="147" t="s">
        <v>82</v>
      </c>
      <c r="AY147" s="16" t="s">
        <v>141</v>
      </c>
      <c r="BE147" s="148">
        <f>IF(N147="základní",J147,0)</f>
        <v>0</v>
      </c>
      <c r="BF147" s="148">
        <f>IF(N147="snížená",J147,0)</f>
        <v>0</v>
      </c>
      <c r="BG147" s="148">
        <f>IF(N147="zákl. přenesená",J147,0)</f>
        <v>0</v>
      </c>
      <c r="BH147" s="148">
        <f>IF(N147="sníž. přenesená",J147,0)</f>
        <v>0</v>
      </c>
      <c r="BI147" s="148">
        <f>IF(N147="nulová",J147,0)</f>
        <v>0</v>
      </c>
      <c r="BJ147" s="16" t="s">
        <v>80</v>
      </c>
      <c r="BK147" s="148">
        <f>ROUND(I147*H147,2)</f>
        <v>0</v>
      </c>
      <c r="BL147" s="16" t="s">
        <v>148</v>
      </c>
      <c r="BM147" s="147" t="s">
        <v>244</v>
      </c>
    </row>
    <row r="148" spans="2:65" s="1" customFormat="1">
      <c r="B148" s="31"/>
      <c r="D148" s="149" t="s">
        <v>150</v>
      </c>
      <c r="F148" s="150" t="s">
        <v>826</v>
      </c>
      <c r="I148" s="151"/>
      <c r="L148" s="31"/>
      <c r="M148" s="152"/>
      <c r="T148" s="54"/>
      <c r="AT148" s="16" t="s">
        <v>150</v>
      </c>
      <c r="AU148" s="16" t="s">
        <v>82</v>
      </c>
    </row>
    <row r="149" spans="2:65" s="1" customFormat="1" ht="16.5" customHeight="1">
      <c r="B149" s="135"/>
      <c r="C149" s="136" t="s">
        <v>214</v>
      </c>
      <c r="D149" s="136" t="s">
        <v>143</v>
      </c>
      <c r="E149" s="137" t="s">
        <v>827</v>
      </c>
      <c r="F149" s="138" t="s">
        <v>828</v>
      </c>
      <c r="G149" s="139" t="s">
        <v>714</v>
      </c>
      <c r="H149" s="140">
        <v>1</v>
      </c>
      <c r="I149" s="141"/>
      <c r="J149" s="142">
        <f>ROUND(I149*H149,2)</f>
        <v>0</v>
      </c>
      <c r="K149" s="138" t="s">
        <v>1</v>
      </c>
      <c r="L149" s="31"/>
      <c r="M149" s="143" t="s">
        <v>1</v>
      </c>
      <c r="N149" s="144" t="s">
        <v>39</v>
      </c>
      <c r="P149" s="145">
        <f>O149*H149</f>
        <v>0</v>
      </c>
      <c r="Q149" s="145">
        <v>0</v>
      </c>
      <c r="R149" s="145">
        <f>Q149*H149</f>
        <v>0</v>
      </c>
      <c r="S149" s="145">
        <v>0</v>
      </c>
      <c r="T149" s="146">
        <f>S149*H149</f>
        <v>0</v>
      </c>
      <c r="AR149" s="147" t="s">
        <v>148</v>
      </c>
      <c r="AT149" s="147" t="s">
        <v>143</v>
      </c>
      <c r="AU149" s="147" t="s">
        <v>82</v>
      </c>
      <c r="AY149" s="16" t="s">
        <v>141</v>
      </c>
      <c r="BE149" s="148">
        <f>IF(N149="základní",J149,0)</f>
        <v>0</v>
      </c>
      <c r="BF149" s="148">
        <f>IF(N149="snížená",J149,0)</f>
        <v>0</v>
      </c>
      <c r="BG149" s="148">
        <f>IF(N149="zákl. přenesená",J149,0)</f>
        <v>0</v>
      </c>
      <c r="BH149" s="148">
        <f>IF(N149="sníž. přenesená",J149,0)</f>
        <v>0</v>
      </c>
      <c r="BI149" s="148">
        <f>IF(N149="nulová",J149,0)</f>
        <v>0</v>
      </c>
      <c r="BJ149" s="16" t="s">
        <v>80</v>
      </c>
      <c r="BK149" s="148">
        <f>ROUND(I149*H149,2)</f>
        <v>0</v>
      </c>
      <c r="BL149" s="16" t="s">
        <v>148</v>
      </c>
      <c r="BM149" s="147" t="s">
        <v>255</v>
      </c>
    </row>
    <row r="150" spans="2:65" s="1" customFormat="1">
      <c r="B150" s="31"/>
      <c r="D150" s="149" t="s">
        <v>150</v>
      </c>
      <c r="F150" s="150" t="s">
        <v>829</v>
      </c>
      <c r="I150" s="151"/>
      <c r="L150" s="31"/>
      <c r="M150" s="152"/>
      <c r="T150" s="54"/>
      <c r="AT150" s="16" t="s">
        <v>150</v>
      </c>
      <c r="AU150" s="16" t="s">
        <v>82</v>
      </c>
    </row>
    <row r="151" spans="2:65" s="1" customFormat="1" ht="16.5" customHeight="1">
      <c r="B151" s="135"/>
      <c r="C151" s="136" t="s">
        <v>220</v>
      </c>
      <c r="D151" s="136" t="s">
        <v>143</v>
      </c>
      <c r="E151" s="137" t="s">
        <v>830</v>
      </c>
      <c r="F151" s="138" t="s">
        <v>831</v>
      </c>
      <c r="G151" s="139" t="s">
        <v>714</v>
      </c>
      <c r="H151" s="140">
        <v>1</v>
      </c>
      <c r="I151" s="141"/>
      <c r="J151" s="142">
        <f>ROUND(I151*H151,2)</f>
        <v>0</v>
      </c>
      <c r="K151" s="138" t="s">
        <v>1</v>
      </c>
      <c r="L151" s="31"/>
      <c r="M151" s="143" t="s">
        <v>1</v>
      </c>
      <c r="N151" s="144" t="s">
        <v>39</v>
      </c>
      <c r="P151" s="145">
        <f>O151*H151</f>
        <v>0</v>
      </c>
      <c r="Q151" s="145">
        <v>0</v>
      </c>
      <c r="R151" s="145">
        <f>Q151*H151</f>
        <v>0</v>
      </c>
      <c r="S151" s="145">
        <v>0</v>
      </c>
      <c r="T151" s="146">
        <f>S151*H151</f>
        <v>0</v>
      </c>
      <c r="AR151" s="147" t="s">
        <v>148</v>
      </c>
      <c r="AT151" s="147" t="s">
        <v>143</v>
      </c>
      <c r="AU151" s="147" t="s">
        <v>82</v>
      </c>
      <c r="AY151" s="16" t="s">
        <v>141</v>
      </c>
      <c r="BE151" s="148">
        <f>IF(N151="základní",J151,0)</f>
        <v>0</v>
      </c>
      <c r="BF151" s="148">
        <f>IF(N151="snížená",J151,0)</f>
        <v>0</v>
      </c>
      <c r="BG151" s="148">
        <f>IF(N151="zákl. přenesená",J151,0)</f>
        <v>0</v>
      </c>
      <c r="BH151" s="148">
        <f>IF(N151="sníž. přenesená",J151,0)</f>
        <v>0</v>
      </c>
      <c r="BI151" s="148">
        <f>IF(N151="nulová",J151,0)</f>
        <v>0</v>
      </c>
      <c r="BJ151" s="16" t="s">
        <v>80</v>
      </c>
      <c r="BK151" s="148">
        <f>ROUND(I151*H151,2)</f>
        <v>0</v>
      </c>
      <c r="BL151" s="16" t="s">
        <v>148</v>
      </c>
      <c r="BM151" s="147" t="s">
        <v>267</v>
      </c>
    </row>
    <row r="152" spans="2:65" s="1" customFormat="1" ht="58.5">
      <c r="B152" s="31"/>
      <c r="D152" s="149" t="s">
        <v>150</v>
      </c>
      <c r="F152" s="150" t="s">
        <v>832</v>
      </c>
      <c r="I152" s="151"/>
      <c r="L152" s="31"/>
      <c r="M152" s="152"/>
      <c r="T152" s="54"/>
      <c r="AT152" s="16" t="s">
        <v>150</v>
      </c>
      <c r="AU152" s="16" t="s">
        <v>82</v>
      </c>
    </row>
    <row r="153" spans="2:65" s="1" customFormat="1" ht="16.5" customHeight="1">
      <c r="B153" s="135"/>
      <c r="C153" s="136" t="s">
        <v>225</v>
      </c>
      <c r="D153" s="136" t="s">
        <v>143</v>
      </c>
      <c r="E153" s="137" t="s">
        <v>833</v>
      </c>
      <c r="F153" s="138" t="s">
        <v>834</v>
      </c>
      <c r="G153" s="139" t="s">
        <v>714</v>
      </c>
      <c r="H153" s="140">
        <v>1</v>
      </c>
      <c r="I153" s="141"/>
      <c r="J153" s="142">
        <f>ROUND(I153*H153,2)</f>
        <v>0</v>
      </c>
      <c r="K153" s="138" t="s">
        <v>1</v>
      </c>
      <c r="L153" s="31"/>
      <c r="M153" s="143" t="s">
        <v>1</v>
      </c>
      <c r="N153" s="144" t="s">
        <v>39</v>
      </c>
      <c r="P153" s="145">
        <f>O153*H153</f>
        <v>0</v>
      </c>
      <c r="Q153" s="145">
        <v>0</v>
      </c>
      <c r="R153" s="145">
        <f>Q153*H153</f>
        <v>0</v>
      </c>
      <c r="S153" s="145">
        <v>0</v>
      </c>
      <c r="T153" s="146">
        <f>S153*H153</f>
        <v>0</v>
      </c>
      <c r="AR153" s="147" t="s">
        <v>148</v>
      </c>
      <c r="AT153" s="147" t="s">
        <v>143</v>
      </c>
      <c r="AU153" s="147" t="s">
        <v>82</v>
      </c>
      <c r="AY153" s="16" t="s">
        <v>141</v>
      </c>
      <c r="BE153" s="148">
        <f>IF(N153="základní",J153,0)</f>
        <v>0</v>
      </c>
      <c r="BF153" s="148">
        <f>IF(N153="snížená",J153,0)</f>
        <v>0</v>
      </c>
      <c r="BG153" s="148">
        <f>IF(N153="zákl. přenesená",J153,0)</f>
        <v>0</v>
      </c>
      <c r="BH153" s="148">
        <f>IF(N153="sníž. přenesená",J153,0)</f>
        <v>0</v>
      </c>
      <c r="BI153" s="148">
        <f>IF(N153="nulová",J153,0)</f>
        <v>0</v>
      </c>
      <c r="BJ153" s="16" t="s">
        <v>80</v>
      </c>
      <c r="BK153" s="148">
        <f>ROUND(I153*H153,2)</f>
        <v>0</v>
      </c>
      <c r="BL153" s="16" t="s">
        <v>148</v>
      </c>
      <c r="BM153" s="147" t="s">
        <v>285</v>
      </c>
    </row>
    <row r="154" spans="2:65" s="1" customFormat="1">
      <c r="B154" s="31"/>
      <c r="D154" s="149" t="s">
        <v>150</v>
      </c>
      <c r="F154" s="150" t="s">
        <v>834</v>
      </c>
      <c r="I154" s="151"/>
      <c r="L154" s="31"/>
      <c r="M154" s="184"/>
      <c r="N154" s="185"/>
      <c r="O154" s="185"/>
      <c r="P154" s="185"/>
      <c r="Q154" s="185"/>
      <c r="R154" s="185"/>
      <c r="S154" s="185"/>
      <c r="T154" s="186"/>
      <c r="AT154" s="16" t="s">
        <v>150</v>
      </c>
      <c r="AU154" s="16" t="s">
        <v>82</v>
      </c>
    </row>
    <row r="155" spans="2:65" s="1" customFormat="1" ht="6.95" customHeight="1">
      <c r="B155" s="43"/>
      <c r="C155" s="44"/>
      <c r="D155" s="44"/>
      <c r="E155" s="44"/>
      <c r="F155" s="44"/>
      <c r="G155" s="44"/>
      <c r="H155" s="44"/>
      <c r="I155" s="44"/>
      <c r="J155" s="44"/>
      <c r="K155" s="44"/>
      <c r="L155" s="31"/>
    </row>
  </sheetData>
  <autoFilter ref="C123:K154"/>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83"/>
  <sheetViews>
    <sheetView showGridLines="0" tabSelected="1" topLeftCell="A100" workbookViewId="0">
      <selection activeCell="Z107" sqref="Z107"/>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99</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835</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tr">
        <f>IF('Rekapitulace stavby'!AN10="","",'Rekapitulace stavby'!AN10)</f>
        <v/>
      </c>
      <c r="L16" s="31"/>
    </row>
    <row r="17" spans="2:12" s="1" customFormat="1" ht="18" customHeight="1">
      <c r="B17" s="31"/>
      <c r="E17" s="24" t="str">
        <f>IF('Rekapitulace stavby'!E11="","",'Rekapitulace stavby'!E11)</f>
        <v>Statutární město Karviná</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tr">
        <f>IF('Rekapitulace stavby'!AN16="","",'Rekapitulace stavby'!AN16)</f>
        <v/>
      </c>
      <c r="L22" s="31"/>
    </row>
    <row r="23" spans="2:12" s="1" customFormat="1" ht="18" customHeight="1">
      <c r="B23" s="31"/>
      <c r="E23" s="24" t="str">
        <f>IF('Rekapitulace stavby'!E17="","",'Rekapitulace stavby'!E17)</f>
        <v>KBprojekt Aqua s.r.o.</v>
      </c>
      <c r="I23" s="26" t="s">
        <v>26</v>
      </c>
      <c r="J23" s="24" t="str">
        <f>IF('Rekapitulace stavby'!AN17="","",'Rekapitulace stavby'!AN17)</f>
        <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ROUND(J126,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ROUND((SUM(BE126:BE282)),  2)</f>
        <v>0</v>
      </c>
      <c r="I35" s="95">
        <v>0.21</v>
      </c>
      <c r="J35" s="84">
        <f>ROUND(((SUM(BE126:BE282))*I35),  2)</f>
        <v>0</v>
      </c>
      <c r="L35" s="31"/>
    </row>
    <row r="36" spans="2:12" s="1" customFormat="1" ht="14.45" customHeight="1">
      <c r="B36" s="31"/>
      <c r="E36" s="26" t="s">
        <v>40</v>
      </c>
      <c r="F36" s="84">
        <f>ROUND((SUM(BF126:BF282)),  2)</f>
        <v>0</v>
      </c>
      <c r="I36" s="95">
        <v>0.15</v>
      </c>
      <c r="J36" s="84">
        <f>ROUND(((SUM(BF126:BF282))*I36),  2)</f>
        <v>0</v>
      </c>
      <c r="L36" s="31"/>
    </row>
    <row r="37" spans="2:12" s="1" customFormat="1" ht="14.45" hidden="1" customHeight="1">
      <c r="B37" s="31"/>
      <c r="E37" s="26" t="s">
        <v>41</v>
      </c>
      <c r="F37" s="84">
        <f>ROUND((SUM(BG126:BG282)),  2)</f>
        <v>0</v>
      </c>
      <c r="I37" s="95">
        <v>0.21</v>
      </c>
      <c r="J37" s="84">
        <f>0</f>
        <v>0</v>
      </c>
      <c r="L37" s="31"/>
    </row>
    <row r="38" spans="2:12" s="1" customFormat="1" ht="14.45" hidden="1" customHeight="1">
      <c r="B38" s="31"/>
      <c r="E38" s="26" t="s">
        <v>42</v>
      </c>
      <c r="F38" s="84">
        <f>ROUND((SUM(BH126:BH282)),  2)</f>
        <v>0</v>
      </c>
      <c r="I38" s="95">
        <v>0.15</v>
      </c>
      <c r="J38" s="84">
        <f>0</f>
        <v>0</v>
      </c>
      <c r="L38" s="31"/>
    </row>
    <row r="39" spans="2:12" s="1" customFormat="1" ht="14.45" hidden="1" customHeight="1">
      <c r="B39" s="31"/>
      <c r="E39" s="26" t="s">
        <v>43</v>
      </c>
      <c r="F39" s="84">
        <f>ROUND((SUM(BI126:BI282)),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005 - PS 02 Elektrotechnologická část a MaR</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J126</f>
        <v>0</v>
      </c>
      <c r="L98" s="31"/>
      <c r="AU98" s="16" t="s">
        <v>112</v>
      </c>
    </row>
    <row r="99" spans="2:47" s="8" customFormat="1" ht="24.95" customHeight="1">
      <c r="B99" s="107"/>
      <c r="D99" s="108" t="s">
        <v>124</v>
      </c>
      <c r="E99" s="109"/>
      <c r="F99" s="109"/>
      <c r="G99" s="109"/>
      <c r="H99" s="109"/>
      <c r="I99" s="109"/>
      <c r="J99" s="110">
        <f>J127</f>
        <v>0</v>
      </c>
      <c r="L99" s="107"/>
    </row>
    <row r="100" spans="2:47" s="9" customFormat="1" ht="19.899999999999999" customHeight="1">
      <c r="B100" s="111"/>
      <c r="D100" s="112" t="s">
        <v>125</v>
      </c>
      <c r="E100" s="113"/>
      <c r="F100" s="113"/>
      <c r="G100" s="113"/>
      <c r="H100" s="113"/>
      <c r="I100" s="113"/>
      <c r="J100" s="114">
        <f>J128</f>
        <v>0</v>
      </c>
      <c r="L100" s="111"/>
    </row>
    <row r="101" spans="2:47" s="9" customFormat="1" ht="14.85" customHeight="1">
      <c r="B101" s="111"/>
      <c r="D101" s="112" t="s">
        <v>836</v>
      </c>
      <c r="E101" s="113"/>
      <c r="F101" s="113"/>
      <c r="G101" s="113"/>
      <c r="H101" s="113"/>
      <c r="I101" s="113"/>
      <c r="J101" s="114">
        <f>J129</f>
        <v>0</v>
      </c>
      <c r="L101" s="111"/>
    </row>
    <row r="102" spans="2:47" s="9" customFormat="1" ht="14.85" customHeight="1">
      <c r="B102" s="111"/>
      <c r="D102" s="112" t="s">
        <v>837</v>
      </c>
      <c r="E102" s="113"/>
      <c r="F102" s="113"/>
      <c r="G102" s="113"/>
      <c r="H102" s="113"/>
      <c r="I102" s="113"/>
      <c r="J102" s="114">
        <f>J180</f>
        <v>0</v>
      </c>
      <c r="L102" s="111"/>
    </row>
    <row r="103" spans="2:47" s="9" customFormat="1" ht="14.85" customHeight="1">
      <c r="B103" s="111"/>
      <c r="D103" s="112" t="s">
        <v>838</v>
      </c>
      <c r="E103" s="113"/>
      <c r="F103" s="113"/>
      <c r="G103" s="113"/>
      <c r="H103" s="113"/>
      <c r="I103" s="113"/>
      <c r="J103" s="114">
        <f>J237</f>
        <v>0</v>
      </c>
      <c r="L103" s="111"/>
    </row>
    <row r="104" spans="2:47" s="9" customFormat="1" ht="14.85" customHeight="1">
      <c r="B104" s="111"/>
      <c r="D104" s="112" t="s">
        <v>839</v>
      </c>
      <c r="E104" s="113"/>
      <c r="F104" s="113"/>
      <c r="G104" s="113"/>
      <c r="H104" s="113"/>
      <c r="I104" s="113"/>
      <c r="J104" s="114">
        <f>J268</f>
        <v>0</v>
      </c>
      <c r="L104" s="111"/>
    </row>
    <row r="105" spans="2:47" s="1" customFormat="1" ht="21.75" customHeight="1">
      <c r="B105" s="31"/>
      <c r="L105" s="31"/>
    </row>
    <row r="106" spans="2:47" s="1" customFormat="1" ht="6.95" customHeight="1">
      <c r="B106" s="43"/>
      <c r="C106" s="44"/>
      <c r="D106" s="44"/>
      <c r="E106" s="44"/>
      <c r="F106" s="44"/>
      <c r="G106" s="44"/>
      <c r="H106" s="44"/>
      <c r="I106" s="44"/>
      <c r="J106" s="44"/>
      <c r="K106" s="44"/>
      <c r="L106" s="31"/>
    </row>
    <row r="110" spans="2:47" s="1" customFormat="1" ht="6.95" customHeight="1">
      <c r="B110" s="45"/>
      <c r="C110" s="46"/>
      <c r="D110" s="46"/>
      <c r="E110" s="46"/>
      <c r="F110" s="46"/>
      <c r="G110" s="46"/>
      <c r="H110" s="46"/>
      <c r="I110" s="46"/>
      <c r="J110" s="46"/>
      <c r="K110" s="46"/>
      <c r="L110" s="31"/>
    </row>
    <row r="111" spans="2:47" s="1" customFormat="1" ht="24.95" customHeight="1">
      <c r="B111" s="31"/>
      <c r="C111" s="20" t="s">
        <v>126</v>
      </c>
      <c r="L111" s="31"/>
    </row>
    <row r="112" spans="2:47" s="1" customFormat="1" ht="6.95" customHeight="1">
      <c r="B112" s="31"/>
      <c r="L112" s="31"/>
    </row>
    <row r="113" spans="2:63" s="1" customFormat="1" ht="12" customHeight="1">
      <c r="B113" s="31"/>
      <c r="C113" s="26" t="s">
        <v>16</v>
      </c>
      <c r="L113" s="31"/>
    </row>
    <row r="114" spans="2:63" s="1" customFormat="1" ht="26.25" customHeight="1">
      <c r="B114" s="31"/>
      <c r="E114" s="248" t="str">
        <f>E7</f>
        <v>Lapák štěrku v prostoru stávajícího nátoku do odlehčovací komory OK1C v areálu ČOV Karviná</v>
      </c>
      <c r="F114" s="249"/>
      <c r="G114" s="249"/>
      <c r="H114" s="249"/>
      <c r="L114" s="31"/>
    </row>
    <row r="115" spans="2:63" ht="12" customHeight="1">
      <c r="B115" s="19"/>
      <c r="C115" s="26" t="s">
        <v>104</v>
      </c>
      <c r="L115" s="19"/>
    </row>
    <row r="116" spans="2:63" s="1" customFormat="1" ht="23.25" customHeight="1">
      <c r="B116" s="31"/>
      <c r="E116" s="248" t="s">
        <v>105</v>
      </c>
      <c r="F116" s="247"/>
      <c r="G116" s="247"/>
      <c r="H116" s="247"/>
      <c r="L116" s="31"/>
    </row>
    <row r="117" spans="2:63" s="1" customFormat="1" ht="12" customHeight="1">
      <c r="B117" s="31"/>
      <c r="C117" s="26" t="s">
        <v>106</v>
      </c>
      <c r="L117" s="31"/>
    </row>
    <row r="118" spans="2:63" s="1" customFormat="1" ht="16.5" customHeight="1">
      <c r="B118" s="31"/>
      <c r="E118" s="224" t="str">
        <f>E11</f>
        <v>005 - PS 02 Elektrotechnologická část a MaR</v>
      </c>
      <c r="F118" s="247"/>
      <c r="G118" s="247"/>
      <c r="H118" s="247"/>
      <c r="L118" s="31"/>
    </row>
    <row r="119" spans="2:63" s="1" customFormat="1" ht="6.95" customHeight="1">
      <c r="B119" s="31"/>
      <c r="L119" s="31"/>
    </row>
    <row r="120" spans="2:63" s="1" customFormat="1" ht="12" customHeight="1">
      <c r="B120" s="31"/>
      <c r="C120" s="26" t="s">
        <v>20</v>
      </c>
      <c r="F120" s="24" t="str">
        <f>F14</f>
        <v xml:space="preserve"> </v>
      </c>
      <c r="I120" s="26" t="s">
        <v>22</v>
      </c>
      <c r="J120" s="51">
        <f>IF(J14="","",J14)</f>
        <v>44947</v>
      </c>
      <c r="L120" s="31"/>
    </row>
    <row r="121" spans="2:63" s="1" customFormat="1" ht="6.95" customHeight="1">
      <c r="B121" s="31"/>
      <c r="L121" s="31"/>
    </row>
    <row r="122" spans="2:63" s="1" customFormat="1" ht="15.2" customHeight="1">
      <c r="B122" s="31"/>
      <c r="C122" s="26" t="s">
        <v>23</v>
      </c>
      <c r="F122" s="24" t="str">
        <f>E17</f>
        <v>Statutární město Karviná</v>
      </c>
      <c r="I122" s="26" t="s">
        <v>29</v>
      </c>
      <c r="J122" s="29" t="str">
        <f>E23</f>
        <v>KBprojekt Aqua s.r.o.</v>
      </c>
      <c r="L122" s="31"/>
    </row>
    <row r="123" spans="2:63" s="1" customFormat="1" ht="15.2" customHeight="1">
      <c r="B123" s="31"/>
      <c r="C123" s="26" t="s">
        <v>27</v>
      </c>
      <c r="F123" s="24" t="str">
        <f>IF(E20="","",E20)</f>
        <v>Vyplň údaj</v>
      </c>
      <c r="I123" s="26" t="s">
        <v>32</v>
      </c>
      <c r="J123" s="29" t="str">
        <f>E26</f>
        <v xml:space="preserve"> </v>
      </c>
      <c r="L123" s="201" t="s">
        <v>1163</v>
      </c>
      <c r="M123" s="202"/>
      <c r="N123" s="202"/>
      <c r="O123" s="202"/>
      <c r="P123" s="202"/>
      <c r="Q123" s="202"/>
      <c r="R123" s="202"/>
      <c r="S123" s="202"/>
      <c r="T123" s="202"/>
      <c r="U123" s="202"/>
      <c r="V123" s="202"/>
      <c r="W123" s="202"/>
      <c r="X123" s="202"/>
      <c r="Y123" s="202"/>
      <c r="Z123" s="202"/>
      <c r="AA123" s="202"/>
    </row>
    <row r="124" spans="2:63" s="1" customFormat="1" ht="3.75" customHeight="1">
      <c r="B124" s="31"/>
      <c r="L124" s="203"/>
      <c r="M124" s="202"/>
      <c r="N124" s="202"/>
      <c r="O124" s="202"/>
      <c r="P124" s="202"/>
      <c r="Q124" s="202"/>
      <c r="R124" s="202"/>
      <c r="S124" s="202"/>
      <c r="T124" s="202"/>
      <c r="U124" s="202"/>
      <c r="V124" s="202"/>
      <c r="W124" s="202"/>
      <c r="X124" s="202"/>
      <c r="Y124" s="202"/>
      <c r="Z124" s="202"/>
      <c r="AA124" s="202"/>
    </row>
    <row r="125" spans="2:63" s="10" customFormat="1" ht="34.5" customHeight="1">
      <c r="B125" s="115"/>
      <c r="C125" s="116" t="s">
        <v>127</v>
      </c>
      <c r="D125" s="117" t="s">
        <v>59</v>
      </c>
      <c r="E125" s="117" t="s">
        <v>55</v>
      </c>
      <c r="F125" s="117" t="s">
        <v>56</v>
      </c>
      <c r="G125" s="117" t="s">
        <v>128</v>
      </c>
      <c r="H125" s="117" t="s">
        <v>129</v>
      </c>
      <c r="I125" s="117" t="s">
        <v>130</v>
      </c>
      <c r="J125" s="117" t="s">
        <v>110</v>
      </c>
      <c r="K125" s="118" t="s">
        <v>131</v>
      </c>
      <c r="L125" s="251" t="s">
        <v>1164</v>
      </c>
      <c r="M125" s="252"/>
      <c r="N125" s="252"/>
      <c r="O125" s="252"/>
      <c r="P125" s="252"/>
      <c r="Q125" s="252"/>
      <c r="R125" s="252"/>
      <c r="S125" s="252"/>
      <c r="T125" s="252"/>
      <c r="U125" s="252"/>
      <c r="V125" s="252"/>
      <c r="W125" s="252"/>
      <c r="X125" s="252"/>
      <c r="Y125" s="252"/>
      <c r="Z125" s="252"/>
      <c r="AA125" s="252"/>
    </row>
    <row r="126" spans="2:63" s="1" customFormat="1" ht="22.9" customHeight="1">
      <c r="B126" s="31"/>
      <c r="C126" s="62" t="s">
        <v>138</v>
      </c>
      <c r="J126" s="119">
        <f>BK126</f>
        <v>0</v>
      </c>
      <c r="L126" s="31"/>
      <c r="M126" s="60"/>
      <c r="N126" s="52"/>
      <c r="O126" s="52"/>
      <c r="P126" s="120">
        <f>P127</f>
        <v>0</v>
      </c>
      <c r="Q126" s="52"/>
      <c r="R126" s="120">
        <f>R127</f>
        <v>0</v>
      </c>
      <c r="S126" s="52"/>
      <c r="T126" s="121">
        <f>T127</f>
        <v>0</v>
      </c>
      <c r="AT126" s="16" t="s">
        <v>73</v>
      </c>
      <c r="AU126" s="16" t="s">
        <v>112</v>
      </c>
      <c r="BK126" s="122">
        <f>BK127</f>
        <v>0</v>
      </c>
    </row>
    <row r="127" spans="2:63" s="11" customFormat="1" ht="25.9" customHeight="1">
      <c r="B127" s="123"/>
      <c r="D127" s="124" t="s">
        <v>73</v>
      </c>
      <c r="E127" s="125" t="s">
        <v>226</v>
      </c>
      <c r="F127" s="125" t="s">
        <v>527</v>
      </c>
      <c r="I127" s="126"/>
      <c r="J127" s="127">
        <f>BK127</f>
        <v>0</v>
      </c>
      <c r="L127" s="123"/>
      <c r="M127" s="128"/>
      <c r="P127" s="129">
        <f>P128</f>
        <v>0</v>
      </c>
      <c r="R127" s="129">
        <f>R128</f>
        <v>0</v>
      </c>
      <c r="T127" s="130">
        <f>T128</f>
        <v>0</v>
      </c>
      <c r="AR127" s="124" t="s">
        <v>160</v>
      </c>
      <c r="AT127" s="131" t="s">
        <v>73</v>
      </c>
      <c r="AU127" s="131" t="s">
        <v>74</v>
      </c>
      <c r="AY127" s="124" t="s">
        <v>141</v>
      </c>
      <c r="BK127" s="132">
        <f>BK128</f>
        <v>0</v>
      </c>
    </row>
    <row r="128" spans="2:63" s="11" customFormat="1" ht="22.9" customHeight="1">
      <c r="B128" s="123"/>
      <c r="D128" s="124" t="s">
        <v>73</v>
      </c>
      <c r="E128" s="133" t="s">
        <v>528</v>
      </c>
      <c r="F128" s="133" t="s">
        <v>529</v>
      </c>
      <c r="I128" s="126"/>
      <c r="J128" s="134">
        <f>BK128</f>
        <v>0</v>
      </c>
      <c r="L128" s="123"/>
      <c r="M128" s="128"/>
      <c r="P128" s="129">
        <f>P129+P180+P237+P268</f>
        <v>0</v>
      </c>
      <c r="R128" s="129">
        <f>R129+R180+R237+R268</f>
        <v>0</v>
      </c>
      <c r="T128" s="130">
        <f>T129+T180+T237+T268</f>
        <v>0</v>
      </c>
      <c r="AR128" s="124" t="s">
        <v>160</v>
      </c>
      <c r="AT128" s="131" t="s">
        <v>73</v>
      </c>
      <c r="AU128" s="131" t="s">
        <v>80</v>
      </c>
      <c r="AY128" s="124" t="s">
        <v>141</v>
      </c>
      <c r="BK128" s="132">
        <f>BK129+BK180+BK237+BK268</f>
        <v>0</v>
      </c>
    </row>
    <row r="129" spans="2:65" s="11" customFormat="1" ht="20.85" customHeight="1">
      <c r="B129" s="123"/>
      <c r="D129" s="124" t="s">
        <v>73</v>
      </c>
      <c r="E129" s="133" t="s">
        <v>799</v>
      </c>
      <c r="F129" s="133" t="s">
        <v>840</v>
      </c>
      <c r="I129" s="126"/>
      <c r="J129" s="134">
        <f>BK129</f>
        <v>0</v>
      </c>
      <c r="L129" s="191"/>
      <c r="M129" s="192"/>
      <c r="N129" s="193"/>
      <c r="O129" s="193"/>
      <c r="P129" s="194">
        <f>SUM(P130:P179)</f>
        <v>0</v>
      </c>
      <c r="Q129" s="193"/>
      <c r="R129" s="194">
        <f>SUM(R130:R179)</f>
        <v>0</v>
      </c>
      <c r="S129" s="193"/>
      <c r="T129" s="195">
        <f>SUM(T130:T179)</f>
        <v>0</v>
      </c>
      <c r="U129" s="193"/>
      <c r="V129" s="193"/>
      <c r="AR129" s="124" t="s">
        <v>80</v>
      </c>
      <c r="AT129" s="131" t="s">
        <v>73</v>
      </c>
      <c r="AU129" s="131" t="s">
        <v>82</v>
      </c>
      <c r="AY129" s="124" t="s">
        <v>141</v>
      </c>
      <c r="BK129" s="132">
        <f>SUM(BK130:BK179)</f>
        <v>0</v>
      </c>
    </row>
    <row r="130" spans="2:65" s="1" customFormat="1" ht="16.5" customHeight="1">
      <c r="B130" s="135"/>
      <c r="C130" s="136" t="s">
        <v>80</v>
      </c>
      <c r="D130" s="136" t="s">
        <v>143</v>
      </c>
      <c r="E130" s="137" t="s">
        <v>841</v>
      </c>
      <c r="F130" s="138" t="s">
        <v>842</v>
      </c>
      <c r="G130" s="139" t="s">
        <v>843</v>
      </c>
      <c r="H130" s="140">
        <v>1</v>
      </c>
      <c r="I130" s="141"/>
      <c r="J130" s="142">
        <f>ROUND(I130*H130,2)</f>
        <v>0</v>
      </c>
      <c r="K130" s="138" t="s">
        <v>1</v>
      </c>
      <c r="L130" s="196" t="s">
        <v>1162</v>
      </c>
      <c r="M130" s="197" t="s">
        <v>1</v>
      </c>
      <c r="N130" s="198" t="s">
        <v>39</v>
      </c>
      <c r="O130" s="14"/>
      <c r="P130" s="199">
        <f>O130*H130</f>
        <v>0</v>
      </c>
      <c r="Q130" s="199">
        <v>0</v>
      </c>
      <c r="R130" s="199">
        <f>Q130*H130</f>
        <v>0</v>
      </c>
      <c r="S130" s="199">
        <v>0</v>
      </c>
      <c r="T130" s="200">
        <f>S130*H130</f>
        <v>0</v>
      </c>
      <c r="U130" s="14"/>
      <c r="V130" s="14"/>
      <c r="AR130" s="147" t="s">
        <v>148</v>
      </c>
      <c r="AT130" s="147" t="s">
        <v>143</v>
      </c>
      <c r="AU130" s="147" t="s">
        <v>160</v>
      </c>
      <c r="AY130" s="16" t="s">
        <v>141</v>
      </c>
      <c r="BE130" s="148">
        <f>IF(N130="základní",J130,0)</f>
        <v>0</v>
      </c>
      <c r="BF130" s="148">
        <f>IF(N130="snížená",J130,0)</f>
        <v>0</v>
      </c>
      <c r="BG130" s="148">
        <f>IF(N130="zákl. přenesená",J130,0)</f>
        <v>0</v>
      </c>
      <c r="BH130" s="148">
        <f>IF(N130="sníž. přenesená",J130,0)</f>
        <v>0</v>
      </c>
      <c r="BI130" s="148">
        <f>IF(N130="nulová",J130,0)</f>
        <v>0</v>
      </c>
      <c r="BJ130" s="16" t="s">
        <v>80</v>
      </c>
      <c r="BK130" s="148">
        <f>ROUND(I130*H130,2)</f>
        <v>0</v>
      </c>
      <c r="BL130" s="16" t="s">
        <v>148</v>
      </c>
      <c r="BM130" s="147" t="s">
        <v>82</v>
      </c>
    </row>
    <row r="131" spans="2:65" s="1" customFormat="1">
      <c r="B131" s="31"/>
      <c r="D131" s="149" t="s">
        <v>150</v>
      </c>
      <c r="F131" s="150" t="s">
        <v>842</v>
      </c>
      <c r="I131" s="151"/>
      <c r="L131" s="167"/>
      <c r="M131" s="172"/>
      <c r="N131" s="14"/>
      <c r="O131" s="14"/>
      <c r="P131" s="14"/>
      <c r="Q131" s="14"/>
      <c r="R131" s="14"/>
      <c r="S131" s="14"/>
      <c r="T131" s="173"/>
      <c r="U131" s="14"/>
      <c r="V131" s="14"/>
      <c r="AT131" s="16" t="s">
        <v>150</v>
      </c>
      <c r="AU131" s="16" t="s">
        <v>160</v>
      </c>
    </row>
    <row r="132" spans="2:65" s="1" customFormat="1" ht="16.5" customHeight="1">
      <c r="B132" s="135"/>
      <c r="C132" s="136" t="s">
        <v>82</v>
      </c>
      <c r="D132" s="136" t="s">
        <v>143</v>
      </c>
      <c r="E132" s="137" t="s">
        <v>844</v>
      </c>
      <c r="F132" s="138" t="s">
        <v>845</v>
      </c>
      <c r="G132" s="139" t="s">
        <v>843</v>
      </c>
      <c r="H132" s="140">
        <v>1</v>
      </c>
      <c r="I132" s="141"/>
      <c r="J132" s="142">
        <f>ROUND(I132*H132,2)</f>
        <v>0</v>
      </c>
      <c r="K132" s="138" t="s">
        <v>1</v>
      </c>
      <c r="L132" s="196" t="s">
        <v>1162</v>
      </c>
      <c r="M132" s="197" t="s">
        <v>1</v>
      </c>
      <c r="N132" s="198" t="s">
        <v>39</v>
      </c>
      <c r="O132" s="14"/>
      <c r="P132" s="199">
        <f>O132*H132</f>
        <v>0</v>
      </c>
      <c r="Q132" s="199">
        <v>0</v>
      </c>
      <c r="R132" s="199">
        <f>Q132*H132</f>
        <v>0</v>
      </c>
      <c r="S132" s="199">
        <v>0</v>
      </c>
      <c r="T132" s="200">
        <f>S132*H132</f>
        <v>0</v>
      </c>
      <c r="U132" s="14"/>
      <c r="V132" s="14"/>
      <c r="AR132" s="147" t="s">
        <v>148</v>
      </c>
      <c r="AT132" s="147" t="s">
        <v>143</v>
      </c>
      <c r="AU132" s="147" t="s">
        <v>160</v>
      </c>
      <c r="AY132" s="16" t="s">
        <v>141</v>
      </c>
      <c r="BE132" s="148">
        <f>IF(N132="základní",J132,0)</f>
        <v>0</v>
      </c>
      <c r="BF132" s="148">
        <f>IF(N132="snížená",J132,0)</f>
        <v>0</v>
      </c>
      <c r="BG132" s="148">
        <f>IF(N132="zákl. přenesená",J132,0)</f>
        <v>0</v>
      </c>
      <c r="BH132" s="148">
        <f>IF(N132="sníž. přenesená",J132,0)</f>
        <v>0</v>
      </c>
      <c r="BI132" s="148">
        <f>IF(N132="nulová",J132,0)</f>
        <v>0</v>
      </c>
      <c r="BJ132" s="16" t="s">
        <v>80</v>
      </c>
      <c r="BK132" s="148">
        <f>ROUND(I132*H132,2)</f>
        <v>0</v>
      </c>
      <c r="BL132" s="16" t="s">
        <v>148</v>
      </c>
      <c r="BM132" s="147" t="s">
        <v>148</v>
      </c>
    </row>
    <row r="133" spans="2:65" s="1" customFormat="1">
      <c r="B133" s="31"/>
      <c r="D133" s="149" t="s">
        <v>150</v>
      </c>
      <c r="F133" s="150" t="s">
        <v>845</v>
      </c>
      <c r="I133" s="151"/>
      <c r="L133" s="167"/>
      <c r="M133" s="172"/>
      <c r="N133" s="14"/>
      <c r="O133" s="14"/>
      <c r="P133" s="14"/>
      <c r="Q133" s="14"/>
      <c r="R133" s="14"/>
      <c r="S133" s="14"/>
      <c r="T133" s="173"/>
      <c r="U133" s="14"/>
      <c r="V133" s="14"/>
      <c r="AT133" s="16" t="s">
        <v>150</v>
      </c>
      <c r="AU133" s="16" t="s">
        <v>160</v>
      </c>
    </row>
    <row r="134" spans="2:65" s="1" customFormat="1" ht="16.5" customHeight="1">
      <c r="B134" s="135"/>
      <c r="C134" s="136" t="s">
        <v>160</v>
      </c>
      <c r="D134" s="136" t="s">
        <v>143</v>
      </c>
      <c r="E134" s="137" t="s">
        <v>846</v>
      </c>
      <c r="F134" s="138" t="s">
        <v>847</v>
      </c>
      <c r="G134" s="139" t="s">
        <v>163</v>
      </c>
      <c r="H134" s="140">
        <v>1</v>
      </c>
      <c r="I134" s="141"/>
      <c r="J134" s="142">
        <f>ROUND(I134*H134,2)</f>
        <v>0</v>
      </c>
      <c r="K134" s="138" t="s">
        <v>1</v>
      </c>
      <c r="L134" s="196" t="s">
        <v>1162</v>
      </c>
      <c r="M134" s="197" t="s">
        <v>1</v>
      </c>
      <c r="N134" s="198" t="s">
        <v>39</v>
      </c>
      <c r="O134" s="14"/>
      <c r="P134" s="199">
        <f>O134*H134</f>
        <v>0</v>
      </c>
      <c r="Q134" s="199">
        <v>0</v>
      </c>
      <c r="R134" s="199">
        <f>Q134*H134</f>
        <v>0</v>
      </c>
      <c r="S134" s="199">
        <v>0</v>
      </c>
      <c r="T134" s="200">
        <f>S134*H134</f>
        <v>0</v>
      </c>
      <c r="U134" s="14"/>
      <c r="V134" s="14"/>
      <c r="AR134" s="147" t="s">
        <v>148</v>
      </c>
      <c r="AT134" s="147" t="s">
        <v>143</v>
      </c>
      <c r="AU134" s="147" t="s">
        <v>160</v>
      </c>
      <c r="AY134" s="16" t="s">
        <v>141</v>
      </c>
      <c r="BE134" s="148">
        <f>IF(N134="základní",J134,0)</f>
        <v>0</v>
      </c>
      <c r="BF134" s="148">
        <f>IF(N134="snížená",J134,0)</f>
        <v>0</v>
      </c>
      <c r="BG134" s="148">
        <f>IF(N134="zákl. přenesená",J134,0)</f>
        <v>0</v>
      </c>
      <c r="BH134" s="148">
        <f>IF(N134="sníž. přenesená",J134,0)</f>
        <v>0</v>
      </c>
      <c r="BI134" s="148">
        <f>IF(N134="nulová",J134,0)</f>
        <v>0</v>
      </c>
      <c r="BJ134" s="16" t="s">
        <v>80</v>
      </c>
      <c r="BK134" s="148">
        <f>ROUND(I134*H134,2)</f>
        <v>0</v>
      </c>
      <c r="BL134" s="16" t="s">
        <v>148</v>
      </c>
      <c r="BM134" s="147" t="s">
        <v>178</v>
      </c>
    </row>
    <row r="135" spans="2:65" s="1" customFormat="1">
      <c r="B135" s="31"/>
      <c r="D135" s="149" t="s">
        <v>150</v>
      </c>
      <c r="F135" s="150" t="s">
        <v>847</v>
      </c>
      <c r="I135" s="151"/>
      <c r="L135" s="167"/>
      <c r="M135" s="172"/>
      <c r="N135" s="14"/>
      <c r="O135" s="14"/>
      <c r="P135" s="14"/>
      <c r="Q135" s="14"/>
      <c r="R135" s="14"/>
      <c r="S135" s="14"/>
      <c r="T135" s="173"/>
      <c r="U135" s="14"/>
      <c r="V135" s="14"/>
      <c r="AT135" s="16" t="s">
        <v>150</v>
      </c>
      <c r="AU135" s="16" t="s">
        <v>160</v>
      </c>
    </row>
    <row r="136" spans="2:65" s="1" customFormat="1" ht="16.5" customHeight="1">
      <c r="B136" s="135"/>
      <c r="C136" s="136" t="s">
        <v>148</v>
      </c>
      <c r="D136" s="136" t="s">
        <v>143</v>
      </c>
      <c r="E136" s="137" t="s">
        <v>848</v>
      </c>
      <c r="F136" s="138" t="s">
        <v>849</v>
      </c>
      <c r="G136" s="139" t="s">
        <v>163</v>
      </c>
      <c r="H136" s="140">
        <v>1</v>
      </c>
      <c r="I136" s="141"/>
      <c r="J136" s="142">
        <f>ROUND(I136*H136,2)</f>
        <v>0</v>
      </c>
      <c r="K136" s="138" t="s">
        <v>1</v>
      </c>
      <c r="L136" s="196" t="s">
        <v>1162</v>
      </c>
      <c r="M136" s="197" t="s">
        <v>1</v>
      </c>
      <c r="N136" s="198" t="s">
        <v>39</v>
      </c>
      <c r="O136" s="14"/>
      <c r="P136" s="199">
        <f>O136*H136</f>
        <v>0</v>
      </c>
      <c r="Q136" s="199">
        <v>0</v>
      </c>
      <c r="R136" s="199">
        <f>Q136*H136</f>
        <v>0</v>
      </c>
      <c r="S136" s="199">
        <v>0</v>
      </c>
      <c r="T136" s="200">
        <f>S136*H136</f>
        <v>0</v>
      </c>
      <c r="U136" s="14"/>
      <c r="V136" s="14"/>
      <c r="AR136" s="147" t="s">
        <v>148</v>
      </c>
      <c r="AT136" s="147" t="s">
        <v>143</v>
      </c>
      <c r="AU136" s="147" t="s">
        <v>160</v>
      </c>
      <c r="AY136" s="16" t="s">
        <v>141</v>
      </c>
      <c r="BE136" s="148">
        <f>IF(N136="základní",J136,0)</f>
        <v>0</v>
      </c>
      <c r="BF136" s="148">
        <f>IF(N136="snížená",J136,0)</f>
        <v>0</v>
      </c>
      <c r="BG136" s="148">
        <f>IF(N136="zákl. přenesená",J136,0)</f>
        <v>0</v>
      </c>
      <c r="BH136" s="148">
        <f>IF(N136="sníž. přenesená",J136,0)</f>
        <v>0</v>
      </c>
      <c r="BI136" s="148">
        <f>IF(N136="nulová",J136,0)</f>
        <v>0</v>
      </c>
      <c r="BJ136" s="16" t="s">
        <v>80</v>
      </c>
      <c r="BK136" s="148">
        <f>ROUND(I136*H136,2)</f>
        <v>0</v>
      </c>
      <c r="BL136" s="16" t="s">
        <v>148</v>
      </c>
      <c r="BM136" s="147" t="s">
        <v>190</v>
      </c>
    </row>
    <row r="137" spans="2:65" s="1" customFormat="1">
      <c r="B137" s="31"/>
      <c r="D137" s="149" t="s">
        <v>150</v>
      </c>
      <c r="F137" s="150" t="s">
        <v>849</v>
      </c>
      <c r="I137" s="151"/>
      <c r="L137" s="167"/>
      <c r="M137" s="172"/>
      <c r="N137" s="14"/>
      <c r="O137" s="14"/>
      <c r="P137" s="14"/>
      <c r="Q137" s="14"/>
      <c r="R137" s="14"/>
      <c r="S137" s="14"/>
      <c r="T137" s="173"/>
      <c r="U137" s="14"/>
      <c r="V137" s="14"/>
      <c r="AT137" s="16" t="s">
        <v>150</v>
      </c>
      <c r="AU137" s="16" t="s">
        <v>160</v>
      </c>
    </row>
    <row r="138" spans="2:65" s="1" customFormat="1" ht="24.2" customHeight="1">
      <c r="B138" s="135"/>
      <c r="C138" s="136" t="s">
        <v>170</v>
      </c>
      <c r="D138" s="136" t="s">
        <v>143</v>
      </c>
      <c r="E138" s="137" t="s">
        <v>850</v>
      </c>
      <c r="F138" s="138" t="s">
        <v>851</v>
      </c>
      <c r="G138" s="139" t="s">
        <v>163</v>
      </c>
      <c r="H138" s="140">
        <v>1</v>
      </c>
      <c r="I138" s="141"/>
      <c r="J138" s="142">
        <f>ROUND(I138*H138,2)</f>
        <v>0</v>
      </c>
      <c r="K138" s="138" t="s">
        <v>1</v>
      </c>
      <c r="L138" s="196" t="s">
        <v>1162</v>
      </c>
      <c r="M138" s="197" t="s">
        <v>1</v>
      </c>
      <c r="N138" s="198" t="s">
        <v>39</v>
      </c>
      <c r="O138" s="14"/>
      <c r="P138" s="199">
        <f>O138*H138</f>
        <v>0</v>
      </c>
      <c r="Q138" s="199">
        <v>0</v>
      </c>
      <c r="R138" s="199">
        <f>Q138*H138</f>
        <v>0</v>
      </c>
      <c r="S138" s="199">
        <v>0</v>
      </c>
      <c r="T138" s="200">
        <f>S138*H138</f>
        <v>0</v>
      </c>
      <c r="U138" s="14"/>
      <c r="V138" s="14"/>
      <c r="AR138" s="147" t="s">
        <v>148</v>
      </c>
      <c r="AT138" s="147" t="s">
        <v>143</v>
      </c>
      <c r="AU138" s="147" t="s">
        <v>160</v>
      </c>
      <c r="AY138" s="16" t="s">
        <v>141</v>
      </c>
      <c r="BE138" s="148">
        <f>IF(N138="základní",J138,0)</f>
        <v>0</v>
      </c>
      <c r="BF138" s="148">
        <f>IF(N138="snížená",J138,0)</f>
        <v>0</v>
      </c>
      <c r="BG138" s="148">
        <f>IF(N138="zákl. přenesená",J138,0)</f>
        <v>0</v>
      </c>
      <c r="BH138" s="148">
        <f>IF(N138="sníž. přenesená",J138,0)</f>
        <v>0</v>
      </c>
      <c r="BI138" s="148">
        <f>IF(N138="nulová",J138,0)</f>
        <v>0</v>
      </c>
      <c r="BJ138" s="16" t="s">
        <v>80</v>
      </c>
      <c r="BK138" s="148">
        <f>ROUND(I138*H138,2)</f>
        <v>0</v>
      </c>
      <c r="BL138" s="16" t="s">
        <v>148</v>
      </c>
      <c r="BM138" s="147" t="s">
        <v>204</v>
      </c>
    </row>
    <row r="139" spans="2:65" s="1" customFormat="1">
      <c r="B139" s="31"/>
      <c r="D139" s="149" t="s">
        <v>150</v>
      </c>
      <c r="F139" s="150" t="s">
        <v>851</v>
      </c>
      <c r="I139" s="151"/>
      <c r="L139" s="167"/>
      <c r="M139" s="172"/>
      <c r="N139" s="14"/>
      <c r="O139" s="14"/>
      <c r="P139" s="14"/>
      <c r="Q139" s="14"/>
      <c r="R139" s="14"/>
      <c r="S139" s="14"/>
      <c r="T139" s="173"/>
      <c r="U139" s="14"/>
      <c r="V139" s="14"/>
      <c r="AT139" s="16" t="s">
        <v>150</v>
      </c>
      <c r="AU139" s="16" t="s">
        <v>160</v>
      </c>
    </row>
    <row r="140" spans="2:65" s="1" customFormat="1" ht="16.5" customHeight="1">
      <c r="B140" s="135"/>
      <c r="C140" s="136" t="s">
        <v>178</v>
      </c>
      <c r="D140" s="136" t="s">
        <v>143</v>
      </c>
      <c r="E140" s="137" t="s">
        <v>852</v>
      </c>
      <c r="F140" s="138" t="s">
        <v>853</v>
      </c>
      <c r="G140" s="139" t="s">
        <v>163</v>
      </c>
      <c r="H140" s="140">
        <v>4</v>
      </c>
      <c r="I140" s="141"/>
      <c r="J140" s="142">
        <f>ROUND(I140*H140,2)</f>
        <v>0</v>
      </c>
      <c r="K140" s="138" t="s">
        <v>1</v>
      </c>
      <c r="L140" s="196" t="s">
        <v>1162</v>
      </c>
      <c r="M140" s="197" t="s">
        <v>1</v>
      </c>
      <c r="N140" s="198" t="s">
        <v>39</v>
      </c>
      <c r="O140" s="14"/>
      <c r="P140" s="199">
        <f>O140*H140</f>
        <v>0</v>
      </c>
      <c r="Q140" s="199">
        <v>0</v>
      </c>
      <c r="R140" s="199">
        <f>Q140*H140</f>
        <v>0</v>
      </c>
      <c r="S140" s="199">
        <v>0</v>
      </c>
      <c r="T140" s="200">
        <f>S140*H140</f>
        <v>0</v>
      </c>
      <c r="U140" s="14"/>
      <c r="V140" s="14"/>
      <c r="AR140" s="147" t="s">
        <v>148</v>
      </c>
      <c r="AT140" s="147" t="s">
        <v>143</v>
      </c>
      <c r="AU140" s="147" t="s">
        <v>160</v>
      </c>
      <c r="AY140" s="16" t="s">
        <v>141</v>
      </c>
      <c r="BE140" s="148">
        <f>IF(N140="základní",J140,0)</f>
        <v>0</v>
      </c>
      <c r="BF140" s="148">
        <f>IF(N140="snížená",J140,0)</f>
        <v>0</v>
      </c>
      <c r="BG140" s="148">
        <f>IF(N140="zákl. přenesená",J140,0)</f>
        <v>0</v>
      </c>
      <c r="BH140" s="148">
        <f>IF(N140="sníž. přenesená",J140,0)</f>
        <v>0</v>
      </c>
      <c r="BI140" s="148">
        <f>IF(N140="nulová",J140,0)</f>
        <v>0</v>
      </c>
      <c r="BJ140" s="16" t="s">
        <v>80</v>
      </c>
      <c r="BK140" s="148">
        <f>ROUND(I140*H140,2)</f>
        <v>0</v>
      </c>
      <c r="BL140" s="16" t="s">
        <v>148</v>
      </c>
      <c r="BM140" s="147" t="s">
        <v>220</v>
      </c>
    </row>
    <row r="141" spans="2:65" s="1" customFormat="1">
      <c r="B141" s="31"/>
      <c r="D141" s="149" t="s">
        <v>150</v>
      </c>
      <c r="F141" s="150" t="s">
        <v>853</v>
      </c>
      <c r="I141" s="151"/>
      <c r="L141" s="167"/>
      <c r="M141" s="172"/>
      <c r="N141" s="14"/>
      <c r="O141" s="14"/>
      <c r="P141" s="14"/>
      <c r="Q141" s="14"/>
      <c r="R141" s="14"/>
      <c r="S141" s="14"/>
      <c r="T141" s="173"/>
      <c r="U141" s="14"/>
      <c r="V141" s="14"/>
      <c r="AT141" s="16" t="s">
        <v>150</v>
      </c>
      <c r="AU141" s="16" t="s">
        <v>160</v>
      </c>
    </row>
    <row r="142" spans="2:65" s="1" customFormat="1" ht="16.5" customHeight="1">
      <c r="B142" s="135"/>
      <c r="C142" s="136" t="s">
        <v>184</v>
      </c>
      <c r="D142" s="136" t="s">
        <v>143</v>
      </c>
      <c r="E142" s="137" t="s">
        <v>854</v>
      </c>
      <c r="F142" s="138" t="s">
        <v>855</v>
      </c>
      <c r="G142" s="139" t="s">
        <v>163</v>
      </c>
      <c r="H142" s="140">
        <v>1</v>
      </c>
      <c r="I142" s="141"/>
      <c r="J142" s="142">
        <f>ROUND(I142*H142,2)</f>
        <v>0</v>
      </c>
      <c r="K142" s="138" t="s">
        <v>1</v>
      </c>
      <c r="L142" s="196" t="s">
        <v>1162</v>
      </c>
      <c r="M142" s="197" t="s">
        <v>1</v>
      </c>
      <c r="N142" s="198" t="s">
        <v>39</v>
      </c>
      <c r="O142" s="14"/>
      <c r="P142" s="199">
        <f>O142*H142</f>
        <v>0</v>
      </c>
      <c r="Q142" s="199">
        <v>0</v>
      </c>
      <c r="R142" s="199">
        <f>Q142*H142</f>
        <v>0</v>
      </c>
      <c r="S142" s="199">
        <v>0</v>
      </c>
      <c r="T142" s="200">
        <f>S142*H142</f>
        <v>0</v>
      </c>
      <c r="U142" s="14"/>
      <c r="V142" s="14"/>
      <c r="AR142" s="147" t="s">
        <v>148</v>
      </c>
      <c r="AT142" s="147" t="s">
        <v>143</v>
      </c>
      <c r="AU142" s="147" t="s">
        <v>160</v>
      </c>
      <c r="AY142" s="16" t="s">
        <v>141</v>
      </c>
      <c r="BE142" s="148">
        <f>IF(N142="základní",J142,0)</f>
        <v>0</v>
      </c>
      <c r="BF142" s="148">
        <f>IF(N142="snížená",J142,0)</f>
        <v>0</v>
      </c>
      <c r="BG142" s="148">
        <f>IF(N142="zákl. přenesená",J142,0)</f>
        <v>0</v>
      </c>
      <c r="BH142" s="148">
        <f>IF(N142="sníž. přenesená",J142,0)</f>
        <v>0</v>
      </c>
      <c r="BI142" s="148">
        <f>IF(N142="nulová",J142,0)</f>
        <v>0</v>
      </c>
      <c r="BJ142" s="16" t="s">
        <v>80</v>
      </c>
      <c r="BK142" s="148">
        <f>ROUND(I142*H142,2)</f>
        <v>0</v>
      </c>
      <c r="BL142" s="16" t="s">
        <v>148</v>
      </c>
      <c r="BM142" s="147" t="s">
        <v>232</v>
      </c>
    </row>
    <row r="143" spans="2:65" s="1" customFormat="1">
      <c r="B143" s="31"/>
      <c r="D143" s="149" t="s">
        <v>150</v>
      </c>
      <c r="F143" s="150" t="s">
        <v>855</v>
      </c>
      <c r="I143" s="151"/>
      <c r="L143" s="167"/>
      <c r="M143" s="172"/>
      <c r="N143" s="14"/>
      <c r="O143" s="14"/>
      <c r="P143" s="14"/>
      <c r="Q143" s="14"/>
      <c r="R143" s="14"/>
      <c r="S143" s="14"/>
      <c r="T143" s="173"/>
      <c r="U143" s="14"/>
      <c r="V143" s="14"/>
      <c r="AT143" s="16" t="s">
        <v>150</v>
      </c>
      <c r="AU143" s="16" t="s">
        <v>160</v>
      </c>
    </row>
    <row r="144" spans="2:65" s="1" customFormat="1" ht="16.5" customHeight="1">
      <c r="B144" s="135"/>
      <c r="C144" s="136" t="s">
        <v>190</v>
      </c>
      <c r="D144" s="136" t="s">
        <v>143</v>
      </c>
      <c r="E144" s="137" t="s">
        <v>856</v>
      </c>
      <c r="F144" s="138" t="s">
        <v>857</v>
      </c>
      <c r="G144" s="139" t="s">
        <v>163</v>
      </c>
      <c r="H144" s="140">
        <v>5</v>
      </c>
      <c r="I144" s="141"/>
      <c r="J144" s="142">
        <f>ROUND(I144*H144,2)</f>
        <v>0</v>
      </c>
      <c r="K144" s="138" t="s">
        <v>1</v>
      </c>
      <c r="L144" s="196" t="s">
        <v>1162</v>
      </c>
      <c r="M144" s="197" t="s">
        <v>1</v>
      </c>
      <c r="N144" s="198" t="s">
        <v>39</v>
      </c>
      <c r="O144" s="14"/>
      <c r="P144" s="199">
        <f>O144*H144</f>
        <v>0</v>
      </c>
      <c r="Q144" s="199">
        <v>0</v>
      </c>
      <c r="R144" s="199">
        <f>Q144*H144</f>
        <v>0</v>
      </c>
      <c r="S144" s="199">
        <v>0</v>
      </c>
      <c r="T144" s="200">
        <f>S144*H144</f>
        <v>0</v>
      </c>
      <c r="U144" s="14"/>
      <c r="V144" s="14"/>
      <c r="AR144" s="147" t="s">
        <v>148</v>
      </c>
      <c r="AT144" s="147" t="s">
        <v>143</v>
      </c>
      <c r="AU144" s="147" t="s">
        <v>160</v>
      </c>
      <c r="AY144" s="16" t="s">
        <v>141</v>
      </c>
      <c r="BE144" s="148">
        <f>IF(N144="základní",J144,0)</f>
        <v>0</v>
      </c>
      <c r="BF144" s="148">
        <f>IF(N144="snížená",J144,0)</f>
        <v>0</v>
      </c>
      <c r="BG144" s="148">
        <f>IF(N144="zákl. přenesená",J144,0)</f>
        <v>0</v>
      </c>
      <c r="BH144" s="148">
        <f>IF(N144="sníž. přenesená",J144,0)</f>
        <v>0</v>
      </c>
      <c r="BI144" s="148">
        <f>IF(N144="nulová",J144,0)</f>
        <v>0</v>
      </c>
      <c r="BJ144" s="16" t="s">
        <v>80</v>
      </c>
      <c r="BK144" s="148">
        <f>ROUND(I144*H144,2)</f>
        <v>0</v>
      </c>
      <c r="BL144" s="16" t="s">
        <v>148</v>
      </c>
      <c r="BM144" s="147" t="s">
        <v>244</v>
      </c>
    </row>
    <row r="145" spans="2:65" s="1" customFormat="1">
      <c r="B145" s="31"/>
      <c r="D145" s="149" t="s">
        <v>150</v>
      </c>
      <c r="F145" s="150" t="s">
        <v>857</v>
      </c>
      <c r="I145" s="151"/>
      <c r="L145" s="167"/>
      <c r="M145" s="172"/>
      <c r="N145" s="14"/>
      <c r="O145" s="14"/>
      <c r="P145" s="14"/>
      <c r="Q145" s="14"/>
      <c r="R145" s="14"/>
      <c r="S145" s="14"/>
      <c r="T145" s="173"/>
      <c r="U145" s="14"/>
      <c r="V145" s="14"/>
      <c r="AT145" s="16" t="s">
        <v>150</v>
      </c>
      <c r="AU145" s="16" t="s">
        <v>160</v>
      </c>
    </row>
    <row r="146" spans="2:65" s="1" customFormat="1" ht="16.5" customHeight="1">
      <c r="B146" s="135"/>
      <c r="C146" s="136" t="s">
        <v>198</v>
      </c>
      <c r="D146" s="136" t="s">
        <v>143</v>
      </c>
      <c r="E146" s="137" t="s">
        <v>858</v>
      </c>
      <c r="F146" s="138" t="s">
        <v>859</v>
      </c>
      <c r="G146" s="139" t="s">
        <v>163</v>
      </c>
      <c r="H146" s="140">
        <v>5</v>
      </c>
      <c r="I146" s="141"/>
      <c r="J146" s="142">
        <f>ROUND(I146*H146,2)</f>
        <v>0</v>
      </c>
      <c r="K146" s="138" t="s">
        <v>1</v>
      </c>
      <c r="L146" s="196" t="s">
        <v>1162</v>
      </c>
      <c r="M146" s="197" t="s">
        <v>1</v>
      </c>
      <c r="N146" s="198" t="s">
        <v>39</v>
      </c>
      <c r="O146" s="14"/>
      <c r="P146" s="199">
        <f>O146*H146</f>
        <v>0</v>
      </c>
      <c r="Q146" s="199">
        <v>0</v>
      </c>
      <c r="R146" s="199">
        <f>Q146*H146</f>
        <v>0</v>
      </c>
      <c r="S146" s="199">
        <v>0</v>
      </c>
      <c r="T146" s="200">
        <f>S146*H146</f>
        <v>0</v>
      </c>
      <c r="U146" s="14"/>
      <c r="V146" s="14"/>
      <c r="AR146" s="147" t="s">
        <v>148</v>
      </c>
      <c r="AT146" s="147" t="s">
        <v>143</v>
      </c>
      <c r="AU146" s="147" t="s">
        <v>160</v>
      </c>
      <c r="AY146" s="16" t="s">
        <v>141</v>
      </c>
      <c r="BE146" s="148">
        <f>IF(N146="základní",J146,0)</f>
        <v>0</v>
      </c>
      <c r="BF146" s="148">
        <f>IF(N146="snížená",J146,0)</f>
        <v>0</v>
      </c>
      <c r="BG146" s="148">
        <f>IF(N146="zákl. přenesená",J146,0)</f>
        <v>0</v>
      </c>
      <c r="BH146" s="148">
        <f>IF(N146="sníž. přenesená",J146,0)</f>
        <v>0</v>
      </c>
      <c r="BI146" s="148">
        <f>IF(N146="nulová",J146,0)</f>
        <v>0</v>
      </c>
      <c r="BJ146" s="16" t="s">
        <v>80</v>
      </c>
      <c r="BK146" s="148">
        <f>ROUND(I146*H146,2)</f>
        <v>0</v>
      </c>
      <c r="BL146" s="16" t="s">
        <v>148</v>
      </c>
      <c r="BM146" s="147" t="s">
        <v>255</v>
      </c>
    </row>
    <row r="147" spans="2:65" s="1" customFormat="1">
      <c r="B147" s="31"/>
      <c r="D147" s="149" t="s">
        <v>150</v>
      </c>
      <c r="F147" s="150" t="s">
        <v>859</v>
      </c>
      <c r="I147" s="151"/>
      <c r="L147" s="167"/>
      <c r="M147" s="172"/>
      <c r="N147" s="14"/>
      <c r="O147" s="14"/>
      <c r="P147" s="14"/>
      <c r="Q147" s="14"/>
      <c r="R147" s="14"/>
      <c r="S147" s="14"/>
      <c r="T147" s="173"/>
      <c r="U147" s="14"/>
      <c r="V147" s="14"/>
      <c r="AT147" s="16" t="s">
        <v>150</v>
      </c>
      <c r="AU147" s="16" t="s">
        <v>160</v>
      </c>
    </row>
    <row r="148" spans="2:65" s="1" customFormat="1" ht="21.75" customHeight="1">
      <c r="B148" s="135"/>
      <c r="C148" s="136" t="s">
        <v>204</v>
      </c>
      <c r="D148" s="136" t="s">
        <v>143</v>
      </c>
      <c r="E148" s="137" t="s">
        <v>860</v>
      </c>
      <c r="F148" s="138" t="s">
        <v>861</v>
      </c>
      <c r="G148" s="139" t="s">
        <v>163</v>
      </c>
      <c r="H148" s="140">
        <v>1</v>
      </c>
      <c r="I148" s="141"/>
      <c r="J148" s="142">
        <f>ROUND(I148*H148,2)</f>
        <v>0</v>
      </c>
      <c r="K148" s="138" t="s">
        <v>1</v>
      </c>
      <c r="L148" s="196" t="s">
        <v>1162</v>
      </c>
      <c r="M148" s="197" t="s">
        <v>1</v>
      </c>
      <c r="N148" s="198" t="s">
        <v>39</v>
      </c>
      <c r="O148" s="14"/>
      <c r="P148" s="199">
        <f>O148*H148</f>
        <v>0</v>
      </c>
      <c r="Q148" s="199">
        <v>0</v>
      </c>
      <c r="R148" s="199">
        <f>Q148*H148</f>
        <v>0</v>
      </c>
      <c r="S148" s="199">
        <v>0</v>
      </c>
      <c r="T148" s="200">
        <f>S148*H148</f>
        <v>0</v>
      </c>
      <c r="U148" s="14"/>
      <c r="V148" s="14"/>
      <c r="AR148" s="147" t="s">
        <v>148</v>
      </c>
      <c r="AT148" s="147" t="s">
        <v>143</v>
      </c>
      <c r="AU148" s="147" t="s">
        <v>160</v>
      </c>
      <c r="AY148" s="16" t="s">
        <v>141</v>
      </c>
      <c r="BE148" s="148">
        <f>IF(N148="základní",J148,0)</f>
        <v>0</v>
      </c>
      <c r="BF148" s="148">
        <f>IF(N148="snížená",J148,0)</f>
        <v>0</v>
      </c>
      <c r="BG148" s="148">
        <f>IF(N148="zákl. přenesená",J148,0)</f>
        <v>0</v>
      </c>
      <c r="BH148" s="148">
        <f>IF(N148="sníž. přenesená",J148,0)</f>
        <v>0</v>
      </c>
      <c r="BI148" s="148">
        <f>IF(N148="nulová",J148,0)</f>
        <v>0</v>
      </c>
      <c r="BJ148" s="16" t="s">
        <v>80</v>
      </c>
      <c r="BK148" s="148">
        <f>ROUND(I148*H148,2)</f>
        <v>0</v>
      </c>
      <c r="BL148" s="16" t="s">
        <v>148</v>
      </c>
      <c r="BM148" s="147" t="s">
        <v>267</v>
      </c>
    </row>
    <row r="149" spans="2:65" s="1" customFormat="1">
      <c r="B149" s="31"/>
      <c r="D149" s="149" t="s">
        <v>150</v>
      </c>
      <c r="F149" s="150" t="s">
        <v>861</v>
      </c>
      <c r="I149" s="151"/>
      <c r="L149" s="167"/>
      <c r="M149" s="172"/>
      <c r="N149" s="14"/>
      <c r="O149" s="14"/>
      <c r="P149" s="14"/>
      <c r="Q149" s="14"/>
      <c r="R149" s="14"/>
      <c r="S149" s="14"/>
      <c r="T149" s="173"/>
      <c r="U149" s="14"/>
      <c r="V149" s="14"/>
      <c r="AT149" s="16" t="s">
        <v>150</v>
      </c>
      <c r="AU149" s="16" t="s">
        <v>160</v>
      </c>
    </row>
    <row r="150" spans="2:65" s="1" customFormat="1" ht="16.5" customHeight="1">
      <c r="B150" s="135"/>
      <c r="C150" s="136" t="s">
        <v>214</v>
      </c>
      <c r="D150" s="136" t="s">
        <v>143</v>
      </c>
      <c r="E150" s="137" t="s">
        <v>862</v>
      </c>
      <c r="F150" s="138" t="s">
        <v>863</v>
      </c>
      <c r="G150" s="139" t="s">
        <v>163</v>
      </c>
      <c r="H150" s="140">
        <v>3</v>
      </c>
      <c r="I150" s="141"/>
      <c r="J150" s="142">
        <f>ROUND(I150*H150,2)</f>
        <v>0</v>
      </c>
      <c r="K150" s="138" t="s">
        <v>1</v>
      </c>
      <c r="L150" s="196" t="s">
        <v>1162</v>
      </c>
      <c r="M150" s="197" t="s">
        <v>1</v>
      </c>
      <c r="N150" s="198" t="s">
        <v>39</v>
      </c>
      <c r="O150" s="14"/>
      <c r="P150" s="199">
        <f>O150*H150</f>
        <v>0</v>
      </c>
      <c r="Q150" s="199">
        <v>0</v>
      </c>
      <c r="R150" s="199">
        <f>Q150*H150</f>
        <v>0</v>
      </c>
      <c r="S150" s="199">
        <v>0</v>
      </c>
      <c r="T150" s="200">
        <f>S150*H150</f>
        <v>0</v>
      </c>
      <c r="U150" s="14"/>
      <c r="V150" s="14"/>
      <c r="AR150" s="147" t="s">
        <v>148</v>
      </c>
      <c r="AT150" s="147" t="s">
        <v>143</v>
      </c>
      <c r="AU150" s="147" t="s">
        <v>160</v>
      </c>
      <c r="AY150" s="16" t="s">
        <v>141</v>
      </c>
      <c r="BE150" s="148">
        <f>IF(N150="základní",J150,0)</f>
        <v>0</v>
      </c>
      <c r="BF150" s="148">
        <f>IF(N150="snížená",J150,0)</f>
        <v>0</v>
      </c>
      <c r="BG150" s="148">
        <f>IF(N150="zákl. přenesená",J150,0)</f>
        <v>0</v>
      </c>
      <c r="BH150" s="148">
        <f>IF(N150="sníž. přenesená",J150,0)</f>
        <v>0</v>
      </c>
      <c r="BI150" s="148">
        <f>IF(N150="nulová",J150,0)</f>
        <v>0</v>
      </c>
      <c r="BJ150" s="16" t="s">
        <v>80</v>
      </c>
      <c r="BK150" s="148">
        <f>ROUND(I150*H150,2)</f>
        <v>0</v>
      </c>
      <c r="BL150" s="16" t="s">
        <v>148</v>
      </c>
      <c r="BM150" s="147" t="s">
        <v>285</v>
      </c>
    </row>
    <row r="151" spans="2:65" s="1" customFormat="1">
      <c r="B151" s="31"/>
      <c r="D151" s="149" t="s">
        <v>150</v>
      </c>
      <c r="F151" s="150" t="s">
        <v>863</v>
      </c>
      <c r="I151" s="151"/>
      <c r="L151" s="167"/>
      <c r="M151" s="172"/>
      <c r="N151" s="14"/>
      <c r="O151" s="14"/>
      <c r="P151" s="14"/>
      <c r="Q151" s="14"/>
      <c r="R151" s="14"/>
      <c r="S151" s="14"/>
      <c r="T151" s="173"/>
      <c r="U151" s="14"/>
      <c r="V151" s="14"/>
      <c r="AT151" s="16" t="s">
        <v>150</v>
      </c>
      <c r="AU151" s="16" t="s">
        <v>160</v>
      </c>
    </row>
    <row r="152" spans="2:65" s="1" customFormat="1" ht="16.5" customHeight="1">
      <c r="B152" s="135"/>
      <c r="C152" s="136" t="s">
        <v>220</v>
      </c>
      <c r="D152" s="136" t="s">
        <v>143</v>
      </c>
      <c r="E152" s="137" t="s">
        <v>864</v>
      </c>
      <c r="F152" s="138" t="s">
        <v>865</v>
      </c>
      <c r="G152" s="139" t="s">
        <v>163</v>
      </c>
      <c r="H152" s="140">
        <v>1</v>
      </c>
      <c r="I152" s="141"/>
      <c r="J152" s="142">
        <f>ROUND(I152*H152,2)</f>
        <v>0</v>
      </c>
      <c r="K152" s="138" t="s">
        <v>1</v>
      </c>
      <c r="L152" s="196" t="s">
        <v>1162</v>
      </c>
      <c r="M152" s="197" t="s">
        <v>1</v>
      </c>
      <c r="N152" s="198" t="s">
        <v>39</v>
      </c>
      <c r="O152" s="14"/>
      <c r="P152" s="199">
        <f>O152*H152</f>
        <v>0</v>
      </c>
      <c r="Q152" s="199">
        <v>0</v>
      </c>
      <c r="R152" s="199">
        <f>Q152*H152</f>
        <v>0</v>
      </c>
      <c r="S152" s="199">
        <v>0</v>
      </c>
      <c r="T152" s="200">
        <f>S152*H152</f>
        <v>0</v>
      </c>
      <c r="U152" s="14"/>
      <c r="V152" s="14"/>
      <c r="AR152" s="147" t="s">
        <v>148</v>
      </c>
      <c r="AT152" s="147" t="s">
        <v>143</v>
      </c>
      <c r="AU152" s="147" t="s">
        <v>160</v>
      </c>
      <c r="AY152" s="16" t="s">
        <v>141</v>
      </c>
      <c r="BE152" s="148">
        <f>IF(N152="základní",J152,0)</f>
        <v>0</v>
      </c>
      <c r="BF152" s="148">
        <f>IF(N152="snížená",J152,0)</f>
        <v>0</v>
      </c>
      <c r="BG152" s="148">
        <f>IF(N152="zákl. přenesená",J152,0)</f>
        <v>0</v>
      </c>
      <c r="BH152" s="148">
        <f>IF(N152="sníž. přenesená",J152,0)</f>
        <v>0</v>
      </c>
      <c r="BI152" s="148">
        <f>IF(N152="nulová",J152,0)</f>
        <v>0</v>
      </c>
      <c r="BJ152" s="16" t="s">
        <v>80</v>
      </c>
      <c r="BK152" s="148">
        <f>ROUND(I152*H152,2)</f>
        <v>0</v>
      </c>
      <c r="BL152" s="16" t="s">
        <v>148</v>
      </c>
      <c r="BM152" s="147" t="s">
        <v>301</v>
      </c>
    </row>
    <row r="153" spans="2:65" s="1" customFormat="1">
      <c r="B153" s="31"/>
      <c r="D153" s="149" t="s">
        <v>150</v>
      </c>
      <c r="F153" s="150" t="s">
        <v>865</v>
      </c>
      <c r="I153" s="151"/>
      <c r="L153" s="167"/>
      <c r="M153" s="172"/>
      <c r="N153" s="14"/>
      <c r="O153" s="14"/>
      <c r="P153" s="14"/>
      <c r="Q153" s="14"/>
      <c r="R153" s="14"/>
      <c r="S153" s="14"/>
      <c r="T153" s="173"/>
      <c r="U153" s="14"/>
      <c r="V153" s="14"/>
      <c r="AT153" s="16" t="s">
        <v>150</v>
      </c>
      <c r="AU153" s="16" t="s">
        <v>160</v>
      </c>
    </row>
    <row r="154" spans="2:65" s="1" customFormat="1" ht="16.5" customHeight="1">
      <c r="B154" s="135"/>
      <c r="C154" s="136" t="s">
        <v>225</v>
      </c>
      <c r="D154" s="136" t="s">
        <v>143</v>
      </c>
      <c r="E154" s="137" t="s">
        <v>866</v>
      </c>
      <c r="F154" s="138" t="s">
        <v>867</v>
      </c>
      <c r="G154" s="139" t="s">
        <v>163</v>
      </c>
      <c r="H154" s="140">
        <v>1</v>
      </c>
      <c r="I154" s="141"/>
      <c r="J154" s="142">
        <f>ROUND(I154*H154,2)</f>
        <v>0</v>
      </c>
      <c r="K154" s="138" t="s">
        <v>1</v>
      </c>
      <c r="L154" s="196" t="s">
        <v>1162</v>
      </c>
      <c r="M154" s="197" t="s">
        <v>1</v>
      </c>
      <c r="N154" s="198" t="s">
        <v>39</v>
      </c>
      <c r="O154" s="14"/>
      <c r="P154" s="199">
        <f>O154*H154</f>
        <v>0</v>
      </c>
      <c r="Q154" s="199">
        <v>0</v>
      </c>
      <c r="R154" s="199">
        <f>Q154*H154</f>
        <v>0</v>
      </c>
      <c r="S154" s="199">
        <v>0</v>
      </c>
      <c r="T154" s="200">
        <f>S154*H154</f>
        <v>0</v>
      </c>
      <c r="U154" s="14"/>
      <c r="V154" s="14"/>
      <c r="AR154" s="147" t="s">
        <v>148</v>
      </c>
      <c r="AT154" s="147" t="s">
        <v>143</v>
      </c>
      <c r="AU154" s="147" t="s">
        <v>160</v>
      </c>
      <c r="AY154" s="16" t="s">
        <v>141</v>
      </c>
      <c r="BE154" s="148">
        <f>IF(N154="základní",J154,0)</f>
        <v>0</v>
      </c>
      <c r="BF154" s="148">
        <f>IF(N154="snížená",J154,0)</f>
        <v>0</v>
      </c>
      <c r="BG154" s="148">
        <f>IF(N154="zákl. přenesená",J154,0)</f>
        <v>0</v>
      </c>
      <c r="BH154" s="148">
        <f>IF(N154="sníž. přenesená",J154,0)</f>
        <v>0</v>
      </c>
      <c r="BI154" s="148">
        <f>IF(N154="nulová",J154,0)</f>
        <v>0</v>
      </c>
      <c r="BJ154" s="16" t="s">
        <v>80</v>
      </c>
      <c r="BK154" s="148">
        <f>ROUND(I154*H154,2)</f>
        <v>0</v>
      </c>
      <c r="BL154" s="16" t="s">
        <v>148</v>
      </c>
      <c r="BM154" s="147" t="s">
        <v>313</v>
      </c>
    </row>
    <row r="155" spans="2:65" s="1" customFormat="1">
      <c r="B155" s="31"/>
      <c r="D155" s="149" t="s">
        <v>150</v>
      </c>
      <c r="F155" s="150" t="s">
        <v>867</v>
      </c>
      <c r="I155" s="151"/>
      <c r="L155" s="167"/>
      <c r="M155" s="172"/>
      <c r="N155" s="14"/>
      <c r="O155" s="14"/>
      <c r="P155" s="14"/>
      <c r="Q155" s="14"/>
      <c r="R155" s="14"/>
      <c r="S155" s="14"/>
      <c r="T155" s="173"/>
      <c r="U155" s="14"/>
      <c r="V155" s="14"/>
      <c r="AT155" s="16" t="s">
        <v>150</v>
      </c>
      <c r="AU155" s="16" t="s">
        <v>160</v>
      </c>
    </row>
    <row r="156" spans="2:65" s="1" customFormat="1" ht="16.5" customHeight="1">
      <c r="B156" s="135"/>
      <c r="C156" s="136" t="s">
        <v>232</v>
      </c>
      <c r="D156" s="136" t="s">
        <v>143</v>
      </c>
      <c r="E156" s="137" t="s">
        <v>868</v>
      </c>
      <c r="F156" s="138" t="s">
        <v>869</v>
      </c>
      <c r="G156" s="139" t="s">
        <v>163</v>
      </c>
      <c r="H156" s="140">
        <v>5</v>
      </c>
      <c r="I156" s="141"/>
      <c r="J156" s="142">
        <f>ROUND(I156*H156,2)</f>
        <v>0</v>
      </c>
      <c r="K156" s="138" t="s">
        <v>1</v>
      </c>
      <c r="L156" s="196" t="s">
        <v>1162</v>
      </c>
      <c r="M156" s="197" t="s">
        <v>1</v>
      </c>
      <c r="N156" s="198" t="s">
        <v>39</v>
      </c>
      <c r="O156" s="14"/>
      <c r="P156" s="199">
        <f>O156*H156</f>
        <v>0</v>
      </c>
      <c r="Q156" s="199">
        <v>0</v>
      </c>
      <c r="R156" s="199">
        <f>Q156*H156</f>
        <v>0</v>
      </c>
      <c r="S156" s="199">
        <v>0</v>
      </c>
      <c r="T156" s="200">
        <f>S156*H156</f>
        <v>0</v>
      </c>
      <c r="U156" s="14"/>
      <c r="V156" s="14"/>
      <c r="AR156" s="147" t="s">
        <v>148</v>
      </c>
      <c r="AT156" s="147" t="s">
        <v>143</v>
      </c>
      <c r="AU156" s="147" t="s">
        <v>160</v>
      </c>
      <c r="AY156" s="16" t="s">
        <v>141</v>
      </c>
      <c r="BE156" s="148">
        <f>IF(N156="základní",J156,0)</f>
        <v>0</v>
      </c>
      <c r="BF156" s="148">
        <f>IF(N156="snížená",J156,0)</f>
        <v>0</v>
      </c>
      <c r="BG156" s="148">
        <f>IF(N156="zákl. přenesená",J156,0)</f>
        <v>0</v>
      </c>
      <c r="BH156" s="148">
        <f>IF(N156="sníž. přenesená",J156,0)</f>
        <v>0</v>
      </c>
      <c r="BI156" s="148">
        <f>IF(N156="nulová",J156,0)</f>
        <v>0</v>
      </c>
      <c r="BJ156" s="16" t="s">
        <v>80</v>
      </c>
      <c r="BK156" s="148">
        <f>ROUND(I156*H156,2)</f>
        <v>0</v>
      </c>
      <c r="BL156" s="16" t="s">
        <v>148</v>
      </c>
      <c r="BM156" s="147" t="s">
        <v>327</v>
      </c>
    </row>
    <row r="157" spans="2:65" s="1" customFormat="1">
      <c r="B157" s="31"/>
      <c r="D157" s="149" t="s">
        <v>150</v>
      </c>
      <c r="F157" s="150" t="s">
        <v>869</v>
      </c>
      <c r="I157" s="151"/>
      <c r="L157" s="167"/>
      <c r="M157" s="172"/>
      <c r="N157" s="14"/>
      <c r="O157" s="14"/>
      <c r="P157" s="14"/>
      <c r="Q157" s="14"/>
      <c r="R157" s="14"/>
      <c r="S157" s="14"/>
      <c r="T157" s="173"/>
      <c r="U157" s="14"/>
      <c r="V157" s="14"/>
      <c r="AT157" s="16" t="s">
        <v>150</v>
      </c>
      <c r="AU157" s="16" t="s">
        <v>160</v>
      </c>
    </row>
    <row r="158" spans="2:65" s="1" customFormat="1" ht="16.5" customHeight="1">
      <c r="B158" s="135"/>
      <c r="C158" s="136" t="s">
        <v>8</v>
      </c>
      <c r="D158" s="136" t="s">
        <v>143</v>
      </c>
      <c r="E158" s="137" t="s">
        <v>870</v>
      </c>
      <c r="F158" s="138" t="s">
        <v>871</v>
      </c>
      <c r="G158" s="139" t="s">
        <v>163</v>
      </c>
      <c r="H158" s="140">
        <v>4</v>
      </c>
      <c r="I158" s="141"/>
      <c r="J158" s="142">
        <f>ROUND(I158*H158,2)</f>
        <v>0</v>
      </c>
      <c r="K158" s="138" t="s">
        <v>1</v>
      </c>
      <c r="L158" s="196" t="s">
        <v>1162</v>
      </c>
      <c r="M158" s="197" t="s">
        <v>1</v>
      </c>
      <c r="N158" s="198" t="s">
        <v>39</v>
      </c>
      <c r="O158" s="14"/>
      <c r="P158" s="199">
        <f>O158*H158</f>
        <v>0</v>
      </c>
      <c r="Q158" s="199">
        <v>0</v>
      </c>
      <c r="R158" s="199">
        <f>Q158*H158</f>
        <v>0</v>
      </c>
      <c r="S158" s="199">
        <v>0</v>
      </c>
      <c r="T158" s="200">
        <f>S158*H158</f>
        <v>0</v>
      </c>
      <c r="U158" s="14"/>
      <c r="V158" s="14"/>
      <c r="AR158" s="147" t="s">
        <v>148</v>
      </c>
      <c r="AT158" s="147" t="s">
        <v>143</v>
      </c>
      <c r="AU158" s="147" t="s">
        <v>160</v>
      </c>
      <c r="AY158" s="16" t="s">
        <v>141</v>
      </c>
      <c r="BE158" s="148">
        <f>IF(N158="základní",J158,0)</f>
        <v>0</v>
      </c>
      <c r="BF158" s="148">
        <f>IF(N158="snížená",J158,0)</f>
        <v>0</v>
      </c>
      <c r="BG158" s="148">
        <f>IF(N158="zákl. přenesená",J158,0)</f>
        <v>0</v>
      </c>
      <c r="BH158" s="148">
        <f>IF(N158="sníž. přenesená",J158,0)</f>
        <v>0</v>
      </c>
      <c r="BI158" s="148">
        <f>IF(N158="nulová",J158,0)</f>
        <v>0</v>
      </c>
      <c r="BJ158" s="16" t="s">
        <v>80</v>
      </c>
      <c r="BK158" s="148">
        <f>ROUND(I158*H158,2)</f>
        <v>0</v>
      </c>
      <c r="BL158" s="16" t="s">
        <v>148</v>
      </c>
      <c r="BM158" s="147" t="s">
        <v>339</v>
      </c>
    </row>
    <row r="159" spans="2:65" s="1" customFormat="1">
      <c r="B159" s="31"/>
      <c r="D159" s="149" t="s">
        <v>150</v>
      </c>
      <c r="F159" s="150" t="s">
        <v>871</v>
      </c>
      <c r="I159" s="151"/>
      <c r="L159" s="167"/>
      <c r="M159" s="172"/>
      <c r="N159" s="14"/>
      <c r="O159" s="14"/>
      <c r="P159" s="14"/>
      <c r="Q159" s="14"/>
      <c r="R159" s="14"/>
      <c r="S159" s="14"/>
      <c r="T159" s="173"/>
      <c r="U159" s="14"/>
      <c r="V159" s="14"/>
      <c r="AT159" s="16" t="s">
        <v>150</v>
      </c>
      <c r="AU159" s="16" t="s">
        <v>160</v>
      </c>
    </row>
    <row r="160" spans="2:65" s="1" customFormat="1" ht="16.5" customHeight="1">
      <c r="B160" s="135"/>
      <c r="C160" s="136" t="s">
        <v>244</v>
      </c>
      <c r="D160" s="136" t="s">
        <v>143</v>
      </c>
      <c r="E160" s="137" t="s">
        <v>872</v>
      </c>
      <c r="F160" s="138" t="s">
        <v>873</v>
      </c>
      <c r="G160" s="139" t="s">
        <v>163</v>
      </c>
      <c r="H160" s="140">
        <v>1</v>
      </c>
      <c r="I160" s="141"/>
      <c r="J160" s="142">
        <f>ROUND(I160*H160,2)</f>
        <v>0</v>
      </c>
      <c r="K160" s="138" t="s">
        <v>1</v>
      </c>
      <c r="L160" s="196" t="s">
        <v>1162</v>
      </c>
      <c r="M160" s="197" t="s">
        <v>1</v>
      </c>
      <c r="N160" s="198" t="s">
        <v>39</v>
      </c>
      <c r="O160" s="14"/>
      <c r="P160" s="199">
        <f>O160*H160</f>
        <v>0</v>
      </c>
      <c r="Q160" s="199">
        <v>0</v>
      </c>
      <c r="R160" s="199">
        <f>Q160*H160</f>
        <v>0</v>
      </c>
      <c r="S160" s="199">
        <v>0</v>
      </c>
      <c r="T160" s="200">
        <f>S160*H160</f>
        <v>0</v>
      </c>
      <c r="U160" s="14"/>
      <c r="V160" s="14"/>
      <c r="AR160" s="147" t="s">
        <v>148</v>
      </c>
      <c r="AT160" s="147" t="s">
        <v>143</v>
      </c>
      <c r="AU160" s="147" t="s">
        <v>160</v>
      </c>
      <c r="AY160" s="16" t="s">
        <v>141</v>
      </c>
      <c r="BE160" s="148">
        <f>IF(N160="základní",J160,0)</f>
        <v>0</v>
      </c>
      <c r="BF160" s="148">
        <f>IF(N160="snížená",J160,0)</f>
        <v>0</v>
      </c>
      <c r="BG160" s="148">
        <f>IF(N160="zákl. přenesená",J160,0)</f>
        <v>0</v>
      </c>
      <c r="BH160" s="148">
        <f>IF(N160="sníž. přenesená",J160,0)</f>
        <v>0</v>
      </c>
      <c r="BI160" s="148">
        <f>IF(N160="nulová",J160,0)</f>
        <v>0</v>
      </c>
      <c r="BJ160" s="16" t="s">
        <v>80</v>
      </c>
      <c r="BK160" s="148">
        <f>ROUND(I160*H160,2)</f>
        <v>0</v>
      </c>
      <c r="BL160" s="16" t="s">
        <v>148</v>
      </c>
      <c r="BM160" s="147" t="s">
        <v>353</v>
      </c>
    </row>
    <row r="161" spans="2:65" s="1" customFormat="1">
      <c r="B161" s="31"/>
      <c r="D161" s="149" t="s">
        <v>150</v>
      </c>
      <c r="F161" s="150" t="s">
        <v>873</v>
      </c>
      <c r="I161" s="151"/>
      <c r="L161" s="167"/>
      <c r="M161" s="172"/>
      <c r="N161" s="14"/>
      <c r="O161" s="14"/>
      <c r="P161" s="14"/>
      <c r="Q161" s="14"/>
      <c r="R161" s="14"/>
      <c r="S161" s="14"/>
      <c r="T161" s="173"/>
      <c r="U161" s="14"/>
      <c r="V161" s="14"/>
      <c r="AT161" s="16" t="s">
        <v>150</v>
      </c>
      <c r="AU161" s="16" t="s">
        <v>160</v>
      </c>
    </row>
    <row r="162" spans="2:65" s="1" customFormat="1" ht="16.5" customHeight="1">
      <c r="B162" s="135"/>
      <c r="C162" s="136" t="s">
        <v>251</v>
      </c>
      <c r="D162" s="136" t="s">
        <v>143</v>
      </c>
      <c r="E162" s="137" t="s">
        <v>874</v>
      </c>
      <c r="F162" s="138" t="s">
        <v>875</v>
      </c>
      <c r="G162" s="139" t="s">
        <v>163</v>
      </c>
      <c r="H162" s="140">
        <v>1</v>
      </c>
      <c r="I162" s="141"/>
      <c r="J162" s="142">
        <f>ROUND(I162*H162,2)</f>
        <v>0</v>
      </c>
      <c r="K162" s="138" t="s">
        <v>1</v>
      </c>
      <c r="L162" s="196" t="s">
        <v>1162</v>
      </c>
      <c r="M162" s="197" t="s">
        <v>1</v>
      </c>
      <c r="N162" s="198" t="s">
        <v>39</v>
      </c>
      <c r="O162" s="14"/>
      <c r="P162" s="199">
        <f>O162*H162</f>
        <v>0</v>
      </c>
      <c r="Q162" s="199">
        <v>0</v>
      </c>
      <c r="R162" s="199">
        <f>Q162*H162</f>
        <v>0</v>
      </c>
      <c r="S162" s="199">
        <v>0</v>
      </c>
      <c r="T162" s="200">
        <f>S162*H162</f>
        <v>0</v>
      </c>
      <c r="U162" s="14"/>
      <c r="V162" s="14"/>
      <c r="AR162" s="147" t="s">
        <v>148</v>
      </c>
      <c r="AT162" s="147" t="s">
        <v>143</v>
      </c>
      <c r="AU162" s="147" t="s">
        <v>160</v>
      </c>
      <c r="AY162" s="16" t="s">
        <v>141</v>
      </c>
      <c r="BE162" s="148">
        <f>IF(N162="základní",J162,0)</f>
        <v>0</v>
      </c>
      <c r="BF162" s="148">
        <f>IF(N162="snížená",J162,0)</f>
        <v>0</v>
      </c>
      <c r="BG162" s="148">
        <f>IF(N162="zákl. přenesená",J162,0)</f>
        <v>0</v>
      </c>
      <c r="BH162" s="148">
        <f>IF(N162="sníž. přenesená",J162,0)</f>
        <v>0</v>
      </c>
      <c r="BI162" s="148">
        <f>IF(N162="nulová",J162,0)</f>
        <v>0</v>
      </c>
      <c r="BJ162" s="16" t="s">
        <v>80</v>
      </c>
      <c r="BK162" s="148">
        <f>ROUND(I162*H162,2)</f>
        <v>0</v>
      </c>
      <c r="BL162" s="16" t="s">
        <v>148</v>
      </c>
      <c r="BM162" s="147" t="s">
        <v>365</v>
      </c>
    </row>
    <row r="163" spans="2:65" s="1" customFormat="1">
      <c r="B163" s="31"/>
      <c r="D163" s="149" t="s">
        <v>150</v>
      </c>
      <c r="F163" s="150" t="s">
        <v>875</v>
      </c>
      <c r="I163" s="151"/>
      <c r="L163" s="167"/>
      <c r="M163" s="172"/>
      <c r="N163" s="14"/>
      <c r="O163" s="14"/>
      <c r="P163" s="14"/>
      <c r="Q163" s="14"/>
      <c r="R163" s="14"/>
      <c r="S163" s="14"/>
      <c r="T163" s="173"/>
      <c r="U163" s="14"/>
      <c r="V163" s="14"/>
      <c r="AT163" s="16" t="s">
        <v>150</v>
      </c>
      <c r="AU163" s="16" t="s">
        <v>160</v>
      </c>
    </row>
    <row r="164" spans="2:65" s="1" customFormat="1" ht="16.5" customHeight="1">
      <c r="B164" s="135"/>
      <c r="C164" s="136" t="s">
        <v>255</v>
      </c>
      <c r="D164" s="136" t="s">
        <v>143</v>
      </c>
      <c r="E164" s="137" t="s">
        <v>876</v>
      </c>
      <c r="F164" s="138" t="s">
        <v>877</v>
      </c>
      <c r="G164" s="139" t="s">
        <v>157</v>
      </c>
      <c r="H164" s="140">
        <v>5</v>
      </c>
      <c r="I164" s="141"/>
      <c r="J164" s="142">
        <f>ROUND(I164*H164,2)</f>
        <v>0</v>
      </c>
      <c r="K164" s="138" t="s">
        <v>1</v>
      </c>
      <c r="L164" s="196" t="s">
        <v>1162</v>
      </c>
      <c r="M164" s="197" t="s">
        <v>1</v>
      </c>
      <c r="N164" s="198" t="s">
        <v>39</v>
      </c>
      <c r="O164" s="14"/>
      <c r="P164" s="199">
        <f>O164*H164</f>
        <v>0</v>
      </c>
      <c r="Q164" s="199">
        <v>0</v>
      </c>
      <c r="R164" s="199">
        <f>Q164*H164</f>
        <v>0</v>
      </c>
      <c r="S164" s="199">
        <v>0</v>
      </c>
      <c r="T164" s="200">
        <f>S164*H164</f>
        <v>0</v>
      </c>
      <c r="U164" s="14"/>
      <c r="V164" s="14"/>
      <c r="AR164" s="147" t="s">
        <v>148</v>
      </c>
      <c r="AT164" s="147" t="s">
        <v>143</v>
      </c>
      <c r="AU164" s="147" t="s">
        <v>160</v>
      </c>
      <c r="AY164" s="16" t="s">
        <v>141</v>
      </c>
      <c r="BE164" s="148">
        <f>IF(N164="základní",J164,0)</f>
        <v>0</v>
      </c>
      <c r="BF164" s="148">
        <f>IF(N164="snížená",J164,0)</f>
        <v>0</v>
      </c>
      <c r="BG164" s="148">
        <f>IF(N164="zákl. přenesená",J164,0)</f>
        <v>0</v>
      </c>
      <c r="BH164" s="148">
        <f>IF(N164="sníž. přenesená",J164,0)</f>
        <v>0</v>
      </c>
      <c r="BI164" s="148">
        <f>IF(N164="nulová",J164,0)</f>
        <v>0</v>
      </c>
      <c r="BJ164" s="16" t="s">
        <v>80</v>
      </c>
      <c r="BK164" s="148">
        <f>ROUND(I164*H164,2)</f>
        <v>0</v>
      </c>
      <c r="BL164" s="16" t="s">
        <v>148</v>
      </c>
      <c r="BM164" s="147" t="s">
        <v>372</v>
      </c>
    </row>
    <row r="165" spans="2:65" s="1" customFormat="1">
      <c r="B165" s="31"/>
      <c r="D165" s="149" t="s">
        <v>150</v>
      </c>
      <c r="F165" s="150" t="s">
        <v>877</v>
      </c>
      <c r="I165" s="151"/>
      <c r="L165" s="167"/>
      <c r="M165" s="172"/>
      <c r="N165" s="14"/>
      <c r="O165" s="14"/>
      <c r="P165" s="14"/>
      <c r="Q165" s="14"/>
      <c r="R165" s="14"/>
      <c r="S165" s="14"/>
      <c r="T165" s="173"/>
      <c r="U165" s="14"/>
      <c r="V165" s="14"/>
      <c r="AT165" s="16" t="s">
        <v>150</v>
      </c>
      <c r="AU165" s="16" t="s">
        <v>160</v>
      </c>
    </row>
    <row r="166" spans="2:65" s="1" customFormat="1" ht="16.5" customHeight="1">
      <c r="B166" s="135"/>
      <c r="C166" s="136" t="s">
        <v>260</v>
      </c>
      <c r="D166" s="136" t="s">
        <v>143</v>
      </c>
      <c r="E166" s="137" t="s">
        <v>878</v>
      </c>
      <c r="F166" s="138" t="s">
        <v>879</v>
      </c>
      <c r="G166" s="139" t="s">
        <v>157</v>
      </c>
      <c r="H166" s="140">
        <v>5</v>
      </c>
      <c r="I166" s="141"/>
      <c r="J166" s="142">
        <f>ROUND(I166*H166,2)</f>
        <v>0</v>
      </c>
      <c r="K166" s="138" t="s">
        <v>1</v>
      </c>
      <c r="L166" s="196" t="s">
        <v>1162</v>
      </c>
      <c r="M166" s="197" t="s">
        <v>1</v>
      </c>
      <c r="N166" s="198" t="s">
        <v>39</v>
      </c>
      <c r="O166" s="14"/>
      <c r="P166" s="199">
        <f>O166*H166</f>
        <v>0</v>
      </c>
      <c r="Q166" s="199">
        <v>0</v>
      </c>
      <c r="R166" s="199">
        <f>Q166*H166</f>
        <v>0</v>
      </c>
      <c r="S166" s="199">
        <v>0</v>
      </c>
      <c r="T166" s="200">
        <f>S166*H166</f>
        <v>0</v>
      </c>
      <c r="U166" s="14"/>
      <c r="V166" s="14"/>
      <c r="AR166" s="147" t="s">
        <v>148</v>
      </c>
      <c r="AT166" s="147" t="s">
        <v>143</v>
      </c>
      <c r="AU166" s="147" t="s">
        <v>160</v>
      </c>
      <c r="AY166" s="16" t="s">
        <v>141</v>
      </c>
      <c r="BE166" s="148">
        <f>IF(N166="základní",J166,0)</f>
        <v>0</v>
      </c>
      <c r="BF166" s="148">
        <f>IF(N166="snížená",J166,0)</f>
        <v>0</v>
      </c>
      <c r="BG166" s="148">
        <f>IF(N166="zákl. přenesená",J166,0)</f>
        <v>0</v>
      </c>
      <c r="BH166" s="148">
        <f>IF(N166="sníž. přenesená",J166,0)</f>
        <v>0</v>
      </c>
      <c r="BI166" s="148">
        <f>IF(N166="nulová",J166,0)</f>
        <v>0</v>
      </c>
      <c r="BJ166" s="16" t="s">
        <v>80</v>
      </c>
      <c r="BK166" s="148">
        <f>ROUND(I166*H166,2)</f>
        <v>0</v>
      </c>
      <c r="BL166" s="16" t="s">
        <v>148</v>
      </c>
      <c r="BM166" s="147" t="s">
        <v>389</v>
      </c>
    </row>
    <row r="167" spans="2:65" s="1" customFormat="1">
      <c r="B167" s="31"/>
      <c r="D167" s="149" t="s">
        <v>150</v>
      </c>
      <c r="F167" s="150" t="s">
        <v>879</v>
      </c>
      <c r="I167" s="151"/>
      <c r="L167" s="167"/>
      <c r="M167" s="172"/>
      <c r="N167" s="14"/>
      <c r="O167" s="14"/>
      <c r="P167" s="14"/>
      <c r="Q167" s="14"/>
      <c r="R167" s="14"/>
      <c r="S167" s="14"/>
      <c r="T167" s="173"/>
      <c r="U167" s="14"/>
      <c r="V167" s="14"/>
      <c r="AT167" s="16" t="s">
        <v>150</v>
      </c>
      <c r="AU167" s="16" t="s">
        <v>160</v>
      </c>
    </row>
    <row r="168" spans="2:65" s="1" customFormat="1" ht="16.5" customHeight="1">
      <c r="B168" s="135"/>
      <c r="C168" s="136" t="s">
        <v>267</v>
      </c>
      <c r="D168" s="136" t="s">
        <v>143</v>
      </c>
      <c r="E168" s="137" t="s">
        <v>880</v>
      </c>
      <c r="F168" s="138" t="s">
        <v>881</v>
      </c>
      <c r="G168" s="139" t="s">
        <v>157</v>
      </c>
      <c r="H168" s="140">
        <v>5</v>
      </c>
      <c r="I168" s="141"/>
      <c r="J168" s="142">
        <f>ROUND(I168*H168,2)</f>
        <v>0</v>
      </c>
      <c r="K168" s="138" t="s">
        <v>1</v>
      </c>
      <c r="L168" s="196" t="s">
        <v>1162</v>
      </c>
      <c r="M168" s="197" t="s">
        <v>1</v>
      </c>
      <c r="N168" s="198" t="s">
        <v>39</v>
      </c>
      <c r="O168" s="14"/>
      <c r="P168" s="199">
        <f>O168*H168</f>
        <v>0</v>
      </c>
      <c r="Q168" s="199">
        <v>0</v>
      </c>
      <c r="R168" s="199">
        <f>Q168*H168</f>
        <v>0</v>
      </c>
      <c r="S168" s="199">
        <v>0</v>
      </c>
      <c r="T168" s="200">
        <f>S168*H168</f>
        <v>0</v>
      </c>
      <c r="U168" s="14"/>
      <c r="V168" s="14"/>
      <c r="AR168" s="147" t="s">
        <v>148</v>
      </c>
      <c r="AT168" s="147" t="s">
        <v>143</v>
      </c>
      <c r="AU168" s="147" t="s">
        <v>160</v>
      </c>
      <c r="AY168" s="16" t="s">
        <v>141</v>
      </c>
      <c r="BE168" s="148">
        <f>IF(N168="základní",J168,0)</f>
        <v>0</v>
      </c>
      <c r="BF168" s="148">
        <f>IF(N168="snížená",J168,0)</f>
        <v>0</v>
      </c>
      <c r="BG168" s="148">
        <f>IF(N168="zákl. přenesená",J168,0)</f>
        <v>0</v>
      </c>
      <c r="BH168" s="148">
        <f>IF(N168="sníž. přenesená",J168,0)</f>
        <v>0</v>
      </c>
      <c r="BI168" s="148">
        <f>IF(N168="nulová",J168,0)</f>
        <v>0</v>
      </c>
      <c r="BJ168" s="16" t="s">
        <v>80</v>
      </c>
      <c r="BK168" s="148">
        <f>ROUND(I168*H168,2)</f>
        <v>0</v>
      </c>
      <c r="BL168" s="16" t="s">
        <v>148</v>
      </c>
      <c r="BM168" s="147" t="s">
        <v>404</v>
      </c>
    </row>
    <row r="169" spans="2:65" s="1" customFormat="1">
      <c r="B169" s="31"/>
      <c r="D169" s="149" t="s">
        <v>150</v>
      </c>
      <c r="F169" s="150" t="s">
        <v>881</v>
      </c>
      <c r="I169" s="151"/>
      <c r="L169" s="167"/>
      <c r="M169" s="172"/>
      <c r="N169" s="14"/>
      <c r="O169" s="14"/>
      <c r="P169" s="14"/>
      <c r="Q169" s="14"/>
      <c r="R169" s="14"/>
      <c r="S169" s="14"/>
      <c r="T169" s="173"/>
      <c r="U169" s="14"/>
      <c r="V169" s="14"/>
      <c r="AT169" s="16" t="s">
        <v>150</v>
      </c>
      <c r="AU169" s="16" t="s">
        <v>160</v>
      </c>
    </row>
    <row r="170" spans="2:65" s="1" customFormat="1" ht="21.75" customHeight="1">
      <c r="B170" s="135"/>
      <c r="C170" s="136" t="s">
        <v>7</v>
      </c>
      <c r="D170" s="136" t="s">
        <v>143</v>
      </c>
      <c r="E170" s="137" t="s">
        <v>882</v>
      </c>
      <c r="F170" s="138" t="s">
        <v>883</v>
      </c>
      <c r="G170" s="139" t="s">
        <v>163</v>
      </c>
      <c r="H170" s="140">
        <v>1</v>
      </c>
      <c r="I170" s="141"/>
      <c r="J170" s="142">
        <f>ROUND(I170*H170,2)</f>
        <v>0</v>
      </c>
      <c r="K170" s="138" t="s">
        <v>1</v>
      </c>
      <c r="L170" s="196" t="s">
        <v>1162</v>
      </c>
      <c r="M170" s="197" t="s">
        <v>1</v>
      </c>
      <c r="N170" s="198" t="s">
        <v>39</v>
      </c>
      <c r="O170" s="14"/>
      <c r="P170" s="199">
        <f>O170*H170</f>
        <v>0</v>
      </c>
      <c r="Q170" s="199">
        <v>0</v>
      </c>
      <c r="R170" s="199">
        <f>Q170*H170</f>
        <v>0</v>
      </c>
      <c r="S170" s="199">
        <v>0</v>
      </c>
      <c r="T170" s="200">
        <f>S170*H170</f>
        <v>0</v>
      </c>
      <c r="U170" s="14"/>
      <c r="V170" s="14"/>
      <c r="AR170" s="147" t="s">
        <v>148</v>
      </c>
      <c r="AT170" s="147" t="s">
        <v>143</v>
      </c>
      <c r="AU170" s="147" t="s">
        <v>160</v>
      </c>
      <c r="AY170" s="16" t="s">
        <v>141</v>
      </c>
      <c r="BE170" s="148">
        <f>IF(N170="základní",J170,0)</f>
        <v>0</v>
      </c>
      <c r="BF170" s="148">
        <f>IF(N170="snížená",J170,0)</f>
        <v>0</v>
      </c>
      <c r="BG170" s="148">
        <f>IF(N170="zákl. přenesená",J170,0)</f>
        <v>0</v>
      </c>
      <c r="BH170" s="148">
        <f>IF(N170="sníž. přenesená",J170,0)</f>
        <v>0</v>
      </c>
      <c r="BI170" s="148">
        <f>IF(N170="nulová",J170,0)</f>
        <v>0</v>
      </c>
      <c r="BJ170" s="16" t="s">
        <v>80</v>
      </c>
      <c r="BK170" s="148">
        <f>ROUND(I170*H170,2)</f>
        <v>0</v>
      </c>
      <c r="BL170" s="16" t="s">
        <v>148</v>
      </c>
      <c r="BM170" s="147" t="s">
        <v>416</v>
      </c>
    </row>
    <row r="171" spans="2:65" s="1" customFormat="1">
      <c r="B171" s="31"/>
      <c r="D171" s="149" t="s">
        <v>150</v>
      </c>
      <c r="F171" s="150" t="s">
        <v>883</v>
      </c>
      <c r="I171" s="151"/>
      <c r="L171" s="167"/>
      <c r="M171" s="172"/>
      <c r="N171" s="14"/>
      <c r="O171" s="14"/>
      <c r="P171" s="14"/>
      <c r="Q171" s="14"/>
      <c r="R171" s="14"/>
      <c r="S171" s="14"/>
      <c r="T171" s="173"/>
      <c r="U171" s="14"/>
      <c r="V171" s="14"/>
      <c r="AT171" s="16" t="s">
        <v>150</v>
      </c>
      <c r="AU171" s="16" t="s">
        <v>160</v>
      </c>
    </row>
    <row r="172" spans="2:65" s="1" customFormat="1" ht="21.75" customHeight="1">
      <c r="B172" s="135"/>
      <c r="C172" s="136" t="s">
        <v>285</v>
      </c>
      <c r="D172" s="136" t="s">
        <v>143</v>
      </c>
      <c r="E172" s="137" t="s">
        <v>884</v>
      </c>
      <c r="F172" s="138" t="s">
        <v>885</v>
      </c>
      <c r="G172" s="139" t="s">
        <v>163</v>
      </c>
      <c r="H172" s="140">
        <v>1</v>
      </c>
      <c r="I172" s="141"/>
      <c r="J172" s="142">
        <f>ROUND(I172*H172,2)</f>
        <v>0</v>
      </c>
      <c r="K172" s="138" t="s">
        <v>1</v>
      </c>
      <c r="L172" s="196" t="s">
        <v>1162</v>
      </c>
      <c r="M172" s="197" t="s">
        <v>1</v>
      </c>
      <c r="N172" s="198" t="s">
        <v>39</v>
      </c>
      <c r="O172" s="14"/>
      <c r="P172" s="199">
        <f>O172*H172</f>
        <v>0</v>
      </c>
      <c r="Q172" s="199">
        <v>0</v>
      </c>
      <c r="R172" s="199">
        <f>Q172*H172</f>
        <v>0</v>
      </c>
      <c r="S172" s="199">
        <v>0</v>
      </c>
      <c r="T172" s="200">
        <f>S172*H172</f>
        <v>0</v>
      </c>
      <c r="U172" s="14"/>
      <c r="V172" s="14"/>
      <c r="AR172" s="147" t="s">
        <v>148</v>
      </c>
      <c r="AT172" s="147" t="s">
        <v>143</v>
      </c>
      <c r="AU172" s="147" t="s">
        <v>160</v>
      </c>
      <c r="AY172" s="16" t="s">
        <v>141</v>
      </c>
      <c r="BE172" s="148">
        <f>IF(N172="základní",J172,0)</f>
        <v>0</v>
      </c>
      <c r="BF172" s="148">
        <f>IF(N172="snížená",J172,0)</f>
        <v>0</v>
      </c>
      <c r="BG172" s="148">
        <f>IF(N172="zákl. přenesená",J172,0)</f>
        <v>0</v>
      </c>
      <c r="BH172" s="148">
        <f>IF(N172="sníž. přenesená",J172,0)</f>
        <v>0</v>
      </c>
      <c r="BI172" s="148">
        <f>IF(N172="nulová",J172,0)</f>
        <v>0</v>
      </c>
      <c r="BJ172" s="16" t="s">
        <v>80</v>
      </c>
      <c r="BK172" s="148">
        <f>ROUND(I172*H172,2)</f>
        <v>0</v>
      </c>
      <c r="BL172" s="16" t="s">
        <v>148</v>
      </c>
      <c r="BM172" s="147" t="s">
        <v>429</v>
      </c>
    </row>
    <row r="173" spans="2:65" s="1" customFormat="1">
      <c r="B173" s="31"/>
      <c r="D173" s="149" t="s">
        <v>150</v>
      </c>
      <c r="F173" s="150" t="s">
        <v>885</v>
      </c>
      <c r="I173" s="151"/>
      <c r="L173" s="167"/>
      <c r="M173" s="172"/>
      <c r="N173" s="14"/>
      <c r="O173" s="14"/>
      <c r="P173" s="14"/>
      <c r="Q173" s="14"/>
      <c r="R173" s="14"/>
      <c r="S173" s="14"/>
      <c r="T173" s="173"/>
      <c r="U173" s="14"/>
      <c r="V173" s="14"/>
      <c r="AT173" s="16" t="s">
        <v>150</v>
      </c>
      <c r="AU173" s="16" t="s">
        <v>160</v>
      </c>
    </row>
    <row r="174" spans="2:65" s="1" customFormat="1" ht="21.75" customHeight="1">
      <c r="B174" s="135"/>
      <c r="C174" s="136" t="s">
        <v>291</v>
      </c>
      <c r="D174" s="136" t="s">
        <v>143</v>
      </c>
      <c r="E174" s="137" t="s">
        <v>886</v>
      </c>
      <c r="F174" s="138" t="s">
        <v>887</v>
      </c>
      <c r="G174" s="139" t="s">
        <v>163</v>
      </c>
      <c r="H174" s="140">
        <v>1</v>
      </c>
      <c r="I174" s="141"/>
      <c r="J174" s="142">
        <f>ROUND(I174*H174,2)</f>
        <v>0</v>
      </c>
      <c r="K174" s="138" t="s">
        <v>1</v>
      </c>
      <c r="L174" s="196" t="s">
        <v>1162</v>
      </c>
      <c r="M174" s="197" t="s">
        <v>1</v>
      </c>
      <c r="N174" s="198" t="s">
        <v>39</v>
      </c>
      <c r="O174" s="14"/>
      <c r="P174" s="199">
        <f>O174*H174</f>
        <v>0</v>
      </c>
      <c r="Q174" s="199">
        <v>0</v>
      </c>
      <c r="R174" s="199">
        <f>Q174*H174</f>
        <v>0</v>
      </c>
      <c r="S174" s="199">
        <v>0</v>
      </c>
      <c r="T174" s="200">
        <f>S174*H174</f>
        <v>0</v>
      </c>
      <c r="U174" s="14"/>
      <c r="V174" s="14"/>
      <c r="AR174" s="147" t="s">
        <v>148</v>
      </c>
      <c r="AT174" s="147" t="s">
        <v>143</v>
      </c>
      <c r="AU174" s="147" t="s">
        <v>160</v>
      </c>
      <c r="AY174" s="16" t="s">
        <v>141</v>
      </c>
      <c r="BE174" s="148">
        <f>IF(N174="základní",J174,0)</f>
        <v>0</v>
      </c>
      <c r="BF174" s="148">
        <f>IF(N174="snížená",J174,0)</f>
        <v>0</v>
      </c>
      <c r="BG174" s="148">
        <f>IF(N174="zákl. přenesená",J174,0)</f>
        <v>0</v>
      </c>
      <c r="BH174" s="148">
        <f>IF(N174="sníž. přenesená",J174,0)</f>
        <v>0</v>
      </c>
      <c r="BI174" s="148">
        <f>IF(N174="nulová",J174,0)</f>
        <v>0</v>
      </c>
      <c r="BJ174" s="16" t="s">
        <v>80</v>
      </c>
      <c r="BK174" s="148">
        <f>ROUND(I174*H174,2)</f>
        <v>0</v>
      </c>
      <c r="BL174" s="16" t="s">
        <v>148</v>
      </c>
      <c r="BM174" s="147" t="s">
        <v>441</v>
      </c>
    </row>
    <row r="175" spans="2:65" s="1" customFormat="1">
      <c r="B175" s="31"/>
      <c r="D175" s="149" t="s">
        <v>150</v>
      </c>
      <c r="F175" s="150" t="s">
        <v>887</v>
      </c>
      <c r="I175" s="151"/>
      <c r="L175" s="167"/>
      <c r="M175" s="172"/>
      <c r="N175" s="14"/>
      <c r="O175" s="14"/>
      <c r="P175" s="14"/>
      <c r="Q175" s="14"/>
      <c r="R175" s="14"/>
      <c r="S175" s="14"/>
      <c r="T175" s="173"/>
      <c r="U175" s="14"/>
      <c r="V175" s="14"/>
      <c r="AT175" s="16" t="s">
        <v>150</v>
      </c>
      <c r="AU175" s="16" t="s">
        <v>160</v>
      </c>
    </row>
    <row r="176" spans="2:65" s="1" customFormat="1" ht="24.2" customHeight="1">
      <c r="B176" s="135"/>
      <c r="C176" s="136" t="s">
        <v>301</v>
      </c>
      <c r="D176" s="136" t="s">
        <v>143</v>
      </c>
      <c r="E176" s="137" t="s">
        <v>888</v>
      </c>
      <c r="F176" s="138" t="s">
        <v>889</v>
      </c>
      <c r="G176" s="139" t="s">
        <v>546</v>
      </c>
      <c r="H176" s="140">
        <v>84</v>
      </c>
      <c r="I176" s="141"/>
      <c r="J176" s="142">
        <f>ROUND(I176*H176,2)</f>
        <v>0</v>
      </c>
      <c r="K176" s="138" t="s">
        <v>1</v>
      </c>
      <c r="L176" s="196"/>
      <c r="M176" s="197" t="s">
        <v>1</v>
      </c>
      <c r="N176" s="198" t="s">
        <v>39</v>
      </c>
      <c r="O176" s="14"/>
      <c r="P176" s="199">
        <f>O176*H176</f>
        <v>0</v>
      </c>
      <c r="Q176" s="199">
        <v>0</v>
      </c>
      <c r="R176" s="199">
        <f>Q176*H176</f>
        <v>0</v>
      </c>
      <c r="S176" s="199">
        <v>0</v>
      </c>
      <c r="T176" s="200">
        <f>S176*H176</f>
        <v>0</v>
      </c>
      <c r="U176" s="14"/>
      <c r="V176" s="14"/>
      <c r="AR176" s="147" t="s">
        <v>148</v>
      </c>
      <c r="AT176" s="147" t="s">
        <v>143</v>
      </c>
      <c r="AU176" s="147" t="s">
        <v>160</v>
      </c>
      <c r="AY176" s="16" t="s">
        <v>141</v>
      </c>
      <c r="BE176" s="148">
        <f>IF(N176="základní",J176,0)</f>
        <v>0</v>
      </c>
      <c r="BF176" s="148">
        <f>IF(N176="snížená",J176,0)</f>
        <v>0</v>
      </c>
      <c r="BG176" s="148">
        <f>IF(N176="zákl. přenesená",J176,0)</f>
        <v>0</v>
      </c>
      <c r="BH176" s="148">
        <f>IF(N176="sníž. přenesená",J176,0)</f>
        <v>0</v>
      </c>
      <c r="BI176" s="148">
        <f>IF(N176="nulová",J176,0)</f>
        <v>0</v>
      </c>
      <c r="BJ176" s="16" t="s">
        <v>80</v>
      </c>
      <c r="BK176" s="148">
        <f>ROUND(I176*H176,2)</f>
        <v>0</v>
      </c>
      <c r="BL176" s="16" t="s">
        <v>148</v>
      </c>
      <c r="BM176" s="147" t="s">
        <v>453</v>
      </c>
    </row>
    <row r="177" spans="2:65" s="1" customFormat="1">
      <c r="B177" s="31"/>
      <c r="D177" s="149" t="s">
        <v>150</v>
      </c>
      <c r="F177" s="150" t="s">
        <v>889</v>
      </c>
      <c r="I177" s="151"/>
      <c r="L177" s="167"/>
      <c r="M177" s="172"/>
      <c r="N177" s="14"/>
      <c r="O177" s="14"/>
      <c r="P177" s="14"/>
      <c r="Q177" s="14"/>
      <c r="R177" s="14"/>
      <c r="S177" s="14"/>
      <c r="T177" s="173"/>
      <c r="U177" s="14"/>
      <c r="V177" s="14"/>
      <c r="AT177" s="16" t="s">
        <v>150</v>
      </c>
      <c r="AU177" s="16" t="s">
        <v>160</v>
      </c>
    </row>
    <row r="178" spans="2:65" s="1" customFormat="1" ht="16.5" customHeight="1">
      <c r="B178" s="135"/>
      <c r="C178" s="136" t="s">
        <v>307</v>
      </c>
      <c r="D178" s="136" t="s">
        <v>143</v>
      </c>
      <c r="E178" s="137" t="s">
        <v>890</v>
      </c>
      <c r="F178" s="138" t="s">
        <v>891</v>
      </c>
      <c r="G178" s="139" t="s">
        <v>163</v>
      </c>
      <c r="H178" s="140">
        <v>1</v>
      </c>
      <c r="I178" s="141"/>
      <c r="J178" s="142">
        <f>ROUND(I178*H178,2)</f>
        <v>0</v>
      </c>
      <c r="K178" s="138" t="s">
        <v>1</v>
      </c>
      <c r="L178" s="167"/>
      <c r="M178" s="197" t="s">
        <v>1</v>
      </c>
      <c r="N178" s="198" t="s">
        <v>39</v>
      </c>
      <c r="O178" s="14"/>
      <c r="P178" s="199">
        <f>O178*H178</f>
        <v>0</v>
      </c>
      <c r="Q178" s="199">
        <v>0</v>
      </c>
      <c r="R178" s="199">
        <f>Q178*H178</f>
        <v>0</v>
      </c>
      <c r="S178" s="199">
        <v>0</v>
      </c>
      <c r="T178" s="200">
        <f>S178*H178</f>
        <v>0</v>
      </c>
      <c r="U178" s="14"/>
      <c r="V178" s="14"/>
      <c r="AR178" s="147" t="s">
        <v>148</v>
      </c>
      <c r="AT178" s="147" t="s">
        <v>143</v>
      </c>
      <c r="AU178" s="147" t="s">
        <v>160</v>
      </c>
      <c r="AY178" s="16" t="s">
        <v>141</v>
      </c>
      <c r="BE178" s="148">
        <f>IF(N178="základní",J178,0)</f>
        <v>0</v>
      </c>
      <c r="BF178" s="148">
        <f>IF(N178="snížená",J178,0)</f>
        <v>0</v>
      </c>
      <c r="BG178" s="148">
        <f>IF(N178="zákl. přenesená",J178,0)</f>
        <v>0</v>
      </c>
      <c r="BH178" s="148">
        <f>IF(N178="sníž. přenesená",J178,0)</f>
        <v>0</v>
      </c>
      <c r="BI178" s="148">
        <f>IF(N178="nulová",J178,0)</f>
        <v>0</v>
      </c>
      <c r="BJ178" s="16" t="s">
        <v>80</v>
      </c>
      <c r="BK178" s="148">
        <f>ROUND(I178*H178,2)</f>
        <v>0</v>
      </c>
      <c r="BL178" s="16" t="s">
        <v>148</v>
      </c>
      <c r="BM178" s="147" t="s">
        <v>466</v>
      </c>
    </row>
    <row r="179" spans="2:65" s="1" customFormat="1">
      <c r="B179" s="31"/>
      <c r="D179" s="149" t="s">
        <v>150</v>
      </c>
      <c r="F179" s="150" t="s">
        <v>891</v>
      </c>
      <c r="I179" s="151"/>
      <c r="L179" s="167"/>
      <c r="M179" s="172"/>
      <c r="N179" s="14"/>
      <c r="O179" s="14"/>
      <c r="P179" s="14"/>
      <c r="Q179" s="14"/>
      <c r="R179" s="14"/>
      <c r="S179" s="14"/>
      <c r="T179" s="173"/>
      <c r="U179" s="14"/>
      <c r="V179" s="14"/>
      <c r="AT179" s="16" t="s">
        <v>150</v>
      </c>
      <c r="AU179" s="16" t="s">
        <v>160</v>
      </c>
    </row>
    <row r="180" spans="2:65" s="11" customFormat="1" ht="20.85" customHeight="1">
      <c r="B180" s="123"/>
      <c r="D180" s="124" t="s">
        <v>73</v>
      </c>
      <c r="E180" s="133" t="s">
        <v>892</v>
      </c>
      <c r="F180" s="133" t="s">
        <v>893</v>
      </c>
      <c r="I180" s="126"/>
      <c r="J180" s="134">
        <f>BK180</f>
        <v>0</v>
      </c>
      <c r="L180" s="191"/>
      <c r="M180" s="192"/>
      <c r="N180" s="193"/>
      <c r="O180" s="193"/>
      <c r="P180" s="194">
        <f>SUM(P181:P236)</f>
        <v>0</v>
      </c>
      <c r="Q180" s="193"/>
      <c r="R180" s="194">
        <f>SUM(R181:R236)</f>
        <v>0</v>
      </c>
      <c r="S180" s="193"/>
      <c r="T180" s="195">
        <f>SUM(T181:T236)</f>
        <v>0</v>
      </c>
      <c r="U180" s="193"/>
      <c r="V180" s="193"/>
      <c r="AR180" s="124" t="s">
        <v>80</v>
      </c>
      <c r="AT180" s="131" t="s">
        <v>73</v>
      </c>
      <c r="AU180" s="131" t="s">
        <v>82</v>
      </c>
      <c r="AY180" s="124" t="s">
        <v>141</v>
      </c>
      <c r="BK180" s="132">
        <f>SUM(BK181:BK236)</f>
        <v>0</v>
      </c>
    </row>
    <row r="181" spans="2:65" s="1" customFormat="1" ht="33" customHeight="1">
      <c r="B181" s="135"/>
      <c r="C181" s="136" t="s">
        <v>313</v>
      </c>
      <c r="D181" s="136" t="s">
        <v>143</v>
      </c>
      <c r="E181" s="137" t="s">
        <v>894</v>
      </c>
      <c r="F181" s="138" t="s">
        <v>895</v>
      </c>
      <c r="G181" s="139" t="s">
        <v>163</v>
      </c>
      <c r="H181" s="140">
        <v>1</v>
      </c>
      <c r="I181" s="141"/>
      <c r="J181" s="142">
        <f>ROUND(I181*H181,2)</f>
        <v>0</v>
      </c>
      <c r="K181" s="138" t="s">
        <v>1</v>
      </c>
      <c r="L181" s="196" t="s">
        <v>1162</v>
      </c>
      <c r="M181" s="197" t="s">
        <v>1</v>
      </c>
      <c r="N181" s="198" t="s">
        <v>39</v>
      </c>
      <c r="O181" s="14"/>
      <c r="P181" s="199">
        <f>O181*H181</f>
        <v>0</v>
      </c>
      <c r="Q181" s="199">
        <v>0</v>
      </c>
      <c r="R181" s="199">
        <f>Q181*H181</f>
        <v>0</v>
      </c>
      <c r="S181" s="199">
        <v>0</v>
      </c>
      <c r="T181" s="200">
        <f>S181*H181</f>
        <v>0</v>
      </c>
      <c r="U181" s="14"/>
      <c r="V181" s="14"/>
      <c r="AR181" s="147" t="s">
        <v>148</v>
      </c>
      <c r="AT181" s="147" t="s">
        <v>143</v>
      </c>
      <c r="AU181" s="147" t="s">
        <v>160</v>
      </c>
      <c r="AY181" s="16" t="s">
        <v>141</v>
      </c>
      <c r="BE181" s="148">
        <f>IF(N181="základní",J181,0)</f>
        <v>0</v>
      </c>
      <c r="BF181" s="148">
        <f>IF(N181="snížená",J181,0)</f>
        <v>0</v>
      </c>
      <c r="BG181" s="148">
        <f>IF(N181="zákl. přenesená",J181,0)</f>
        <v>0</v>
      </c>
      <c r="BH181" s="148">
        <f>IF(N181="sníž. přenesená",J181,0)</f>
        <v>0</v>
      </c>
      <c r="BI181" s="148">
        <f>IF(N181="nulová",J181,0)</f>
        <v>0</v>
      </c>
      <c r="BJ181" s="16" t="s">
        <v>80</v>
      </c>
      <c r="BK181" s="148">
        <f>ROUND(I181*H181,2)</f>
        <v>0</v>
      </c>
      <c r="BL181" s="16" t="s">
        <v>148</v>
      </c>
      <c r="BM181" s="147" t="s">
        <v>479</v>
      </c>
    </row>
    <row r="182" spans="2:65" s="1" customFormat="1" ht="19.5">
      <c r="B182" s="31"/>
      <c r="D182" s="149" t="s">
        <v>150</v>
      </c>
      <c r="F182" s="150" t="s">
        <v>895</v>
      </c>
      <c r="I182" s="151"/>
      <c r="L182" s="167"/>
      <c r="M182" s="172"/>
      <c r="N182" s="14"/>
      <c r="O182" s="14"/>
      <c r="P182" s="14"/>
      <c r="Q182" s="14"/>
      <c r="R182" s="14"/>
      <c r="S182" s="14"/>
      <c r="T182" s="173"/>
      <c r="U182" s="14"/>
      <c r="V182" s="14"/>
      <c r="AT182" s="16" t="s">
        <v>150</v>
      </c>
      <c r="AU182" s="16" t="s">
        <v>160</v>
      </c>
    </row>
    <row r="183" spans="2:65" s="1" customFormat="1" ht="24.2" customHeight="1">
      <c r="B183" s="135"/>
      <c r="C183" s="136" t="s">
        <v>318</v>
      </c>
      <c r="D183" s="136" t="s">
        <v>143</v>
      </c>
      <c r="E183" s="137" t="s">
        <v>896</v>
      </c>
      <c r="F183" s="138" t="s">
        <v>897</v>
      </c>
      <c r="G183" s="139" t="s">
        <v>898</v>
      </c>
      <c r="H183" s="140">
        <v>1</v>
      </c>
      <c r="I183" s="141"/>
      <c r="J183" s="142">
        <f>ROUND(I183*H183,2)</f>
        <v>0</v>
      </c>
      <c r="K183" s="138" t="s">
        <v>1</v>
      </c>
      <c r="L183" s="196" t="s">
        <v>1162</v>
      </c>
      <c r="M183" s="197" t="s">
        <v>1</v>
      </c>
      <c r="N183" s="198" t="s">
        <v>39</v>
      </c>
      <c r="O183" s="14"/>
      <c r="P183" s="199">
        <f>O183*H183</f>
        <v>0</v>
      </c>
      <c r="Q183" s="199">
        <v>0</v>
      </c>
      <c r="R183" s="199">
        <f>Q183*H183</f>
        <v>0</v>
      </c>
      <c r="S183" s="199">
        <v>0</v>
      </c>
      <c r="T183" s="200">
        <f>S183*H183</f>
        <v>0</v>
      </c>
      <c r="U183" s="14"/>
      <c r="V183" s="14"/>
      <c r="AR183" s="147" t="s">
        <v>148</v>
      </c>
      <c r="AT183" s="147" t="s">
        <v>143</v>
      </c>
      <c r="AU183" s="147" t="s">
        <v>160</v>
      </c>
      <c r="AY183" s="16" t="s">
        <v>141</v>
      </c>
      <c r="BE183" s="148">
        <f>IF(N183="základní",J183,0)</f>
        <v>0</v>
      </c>
      <c r="BF183" s="148">
        <f>IF(N183="snížená",J183,0)</f>
        <v>0</v>
      </c>
      <c r="BG183" s="148">
        <f>IF(N183="zákl. přenesená",J183,0)</f>
        <v>0</v>
      </c>
      <c r="BH183" s="148">
        <f>IF(N183="sníž. přenesená",J183,0)</f>
        <v>0</v>
      </c>
      <c r="BI183" s="148">
        <f>IF(N183="nulová",J183,0)</f>
        <v>0</v>
      </c>
      <c r="BJ183" s="16" t="s">
        <v>80</v>
      </c>
      <c r="BK183" s="148">
        <f>ROUND(I183*H183,2)</f>
        <v>0</v>
      </c>
      <c r="BL183" s="16" t="s">
        <v>148</v>
      </c>
      <c r="BM183" s="147" t="s">
        <v>491</v>
      </c>
    </row>
    <row r="184" spans="2:65" s="1" customFormat="1" ht="19.5">
      <c r="B184" s="31"/>
      <c r="D184" s="149" t="s">
        <v>150</v>
      </c>
      <c r="F184" s="150" t="s">
        <v>897</v>
      </c>
      <c r="I184" s="151"/>
      <c r="L184" s="167"/>
      <c r="M184" s="172"/>
      <c r="N184" s="14"/>
      <c r="O184" s="14"/>
      <c r="P184" s="14"/>
      <c r="Q184" s="14"/>
      <c r="R184" s="14"/>
      <c r="S184" s="14"/>
      <c r="T184" s="173"/>
      <c r="U184" s="14"/>
      <c r="V184" s="14"/>
      <c r="AT184" s="16" t="s">
        <v>150</v>
      </c>
      <c r="AU184" s="16" t="s">
        <v>160</v>
      </c>
    </row>
    <row r="185" spans="2:65" s="1" customFormat="1" ht="16.5" customHeight="1">
      <c r="B185" s="135"/>
      <c r="C185" s="136" t="s">
        <v>327</v>
      </c>
      <c r="D185" s="136" t="s">
        <v>143</v>
      </c>
      <c r="E185" s="137" t="s">
        <v>899</v>
      </c>
      <c r="F185" s="138" t="s">
        <v>842</v>
      </c>
      <c r="G185" s="139" t="s">
        <v>843</v>
      </c>
      <c r="H185" s="140">
        <v>4</v>
      </c>
      <c r="I185" s="141"/>
      <c r="J185" s="142">
        <f>ROUND(I185*H185,2)</f>
        <v>0</v>
      </c>
      <c r="K185" s="138" t="s">
        <v>1</v>
      </c>
      <c r="L185" s="196" t="s">
        <v>1162</v>
      </c>
      <c r="M185" s="197" t="s">
        <v>1</v>
      </c>
      <c r="N185" s="198" t="s">
        <v>39</v>
      </c>
      <c r="O185" s="14"/>
      <c r="P185" s="199">
        <f>O185*H185</f>
        <v>0</v>
      </c>
      <c r="Q185" s="199">
        <v>0</v>
      </c>
      <c r="R185" s="199">
        <f>Q185*H185</f>
        <v>0</v>
      </c>
      <c r="S185" s="199">
        <v>0</v>
      </c>
      <c r="T185" s="200">
        <f>S185*H185</f>
        <v>0</v>
      </c>
      <c r="U185" s="14"/>
      <c r="V185" s="14"/>
      <c r="AR185" s="147" t="s">
        <v>148</v>
      </c>
      <c r="AT185" s="147" t="s">
        <v>143</v>
      </c>
      <c r="AU185" s="147" t="s">
        <v>160</v>
      </c>
      <c r="AY185" s="16" t="s">
        <v>141</v>
      </c>
      <c r="BE185" s="148">
        <f>IF(N185="základní",J185,0)</f>
        <v>0</v>
      </c>
      <c r="BF185" s="148">
        <f>IF(N185="snížená",J185,0)</f>
        <v>0</v>
      </c>
      <c r="BG185" s="148">
        <f>IF(N185="zákl. přenesená",J185,0)</f>
        <v>0</v>
      </c>
      <c r="BH185" s="148">
        <f>IF(N185="sníž. přenesená",J185,0)</f>
        <v>0</v>
      </c>
      <c r="BI185" s="148">
        <f>IF(N185="nulová",J185,0)</f>
        <v>0</v>
      </c>
      <c r="BJ185" s="16" t="s">
        <v>80</v>
      </c>
      <c r="BK185" s="148">
        <f>ROUND(I185*H185,2)</f>
        <v>0</v>
      </c>
      <c r="BL185" s="16" t="s">
        <v>148</v>
      </c>
      <c r="BM185" s="147" t="s">
        <v>506</v>
      </c>
    </row>
    <row r="186" spans="2:65" s="1" customFormat="1">
      <c r="B186" s="31"/>
      <c r="D186" s="149" t="s">
        <v>150</v>
      </c>
      <c r="F186" s="150" t="s">
        <v>842</v>
      </c>
      <c r="I186" s="151"/>
      <c r="L186" s="167"/>
      <c r="M186" s="172"/>
      <c r="N186" s="14"/>
      <c r="O186" s="14"/>
      <c r="P186" s="14"/>
      <c r="Q186" s="14"/>
      <c r="R186" s="14"/>
      <c r="S186" s="14"/>
      <c r="T186" s="173"/>
      <c r="U186" s="14"/>
      <c r="V186" s="14"/>
      <c r="AT186" s="16" t="s">
        <v>150</v>
      </c>
      <c r="AU186" s="16" t="s">
        <v>160</v>
      </c>
    </row>
    <row r="187" spans="2:65" s="1" customFormat="1" ht="16.5" customHeight="1">
      <c r="B187" s="135"/>
      <c r="C187" s="136" t="s">
        <v>334</v>
      </c>
      <c r="D187" s="136" t="s">
        <v>143</v>
      </c>
      <c r="E187" s="137" t="s">
        <v>900</v>
      </c>
      <c r="F187" s="138" t="s">
        <v>901</v>
      </c>
      <c r="G187" s="139" t="s">
        <v>843</v>
      </c>
      <c r="H187" s="140">
        <v>1</v>
      </c>
      <c r="I187" s="141"/>
      <c r="J187" s="142">
        <f>ROUND(I187*H187,2)</f>
        <v>0</v>
      </c>
      <c r="K187" s="138" t="s">
        <v>1</v>
      </c>
      <c r="L187" s="196" t="s">
        <v>1162</v>
      </c>
      <c r="M187" s="197" t="s">
        <v>1</v>
      </c>
      <c r="N187" s="198" t="s">
        <v>39</v>
      </c>
      <c r="O187" s="14"/>
      <c r="P187" s="199">
        <f>O187*H187</f>
        <v>0</v>
      </c>
      <c r="Q187" s="199">
        <v>0</v>
      </c>
      <c r="R187" s="199">
        <f>Q187*H187</f>
        <v>0</v>
      </c>
      <c r="S187" s="199">
        <v>0</v>
      </c>
      <c r="T187" s="200">
        <f>S187*H187</f>
        <v>0</v>
      </c>
      <c r="U187" s="14"/>
      <c r="V187" s="14"/>
      <c r="AR187" s="147" t="s">
        <v>148</v>
      </c>
      <c r="AT187" s="147" t="s">
        <v>143</v>
      </c>
      <c r="AU187" s="147" t="s">
        <v>160</v>
      </c>
      <c r="AY187" s="16" t="s">
        <v>141</v>
      </c>
      <c r="BE187" s="148">
        <f>IF(N187="základní",J187,0)</f>
        <v>0</v>
      </c>
      <c r="BF187" s="148">
        <f>IF(N187="snížená",J187,0)</f>
        <v>0</v>
      </c>
      <c r="BG187" s="148">
        <f>IF(N187="zákl. přenesená",J187,0)</f>
        <v>0</v>
      </c>
      <c r="BH187" s="148">
        <f>IF(N187="sníž. přenesená",J187,0)</f>
        <v>0</v>
      </c>
      <c r="BI187" s="148">
        <f>IF(N187="nulová",J187,0)</f>
        <v>0</v>
      </c>
      <c r="BJ187" s="16" t="s">
        <v>80</v>
      </c>
      <c r="BK187" s="148">
        <f>ROUND(I187*H187,2)</f>
        <v>0</v>
      </c>
      <c r="BL187" s="16" t="s">
        <v>148</v>
      </c>
      <c r="BM187" s="147" t="s">
        <v>516</v>
      </c>
    </row>
    <row r="188" spans="2:65" s="1" customFormat="1">
      <c r="B188" s="31"/>
      <c r="D188" s="149" t="s">
        <v>150</v>
      </c>
      <c r="F188" s="150" t="s">
        <v>901</v>
      </c>
      <c r="I188" s="151"/>
      <c r="L188" s="167"/>
      <c r="M188" s="172"/>
      <c r="N188" s="14"/>
      <c r="O188" s="14"/>
      <c r="P188" s="14"/>
      <c r="Q188" s="14"/>
      <c r="R188" s="14"/>
      <c r="S188" s="14"/>
      <c r="T188" s="173"/>
      <c r="U188" s="14"/>
      <c r="V188" s="14"/>
      <c r="AT188" s="16" t="s">
        <v>150</v>
      </c>
      <c r="AU188" s="16" t="s">
        <v>160</v>
      </c>
    </row>
    <row r="189" spans="2:65" s="1" customFormat="1" ht="16.5" customHeight="1">
      <c r="B189" s="135"/>
      <c r="C189" s="136" t="s">
        <v>339</v>
      </c>
      <c r="D189" s="136" t="s">
        <v>143</v>
      </c>
      <c r="E189" s="137" t="s">
        <v>902</v>
      </c>
      <c r="F189" s="138" t="s">
        <v>903</v>
      </c>
      <c r="G189" s="139" t="s">
        <v>843</v>
      </c>
      <c r="H189" s="140">
        <v>2</v>
      </c>
      <c r="I189" s="141"/>
      <c r="J189" s="142">
        <f>ROUND(I189*H189,2)</f>
        <v>0</v>
      </c>
      <c r="K189" s="138" t="s">
        <v>1</v>
      </c>
      <c r="L189" s="196" t="s">
        <v>1162</v>
      </c>
      <c r="M189" s="197" t="s">
        <v>1</v>
      </c>
      <c r="N189" s="198" t="s">
        <v>39</v>
      </c>
      <c r="O189" s="14"/>
      <c r="P189" s="199">
        <f>O189*H189</f>
        <v>0</v>
      </c>
      <c r="Q189" s="199">
        <v>0</v>
      </c>
      <c r="R189" s="199">
        <f>Q189*H189</f>
        <v>0</v>
      </c>
      <c r="S189" s="199">
        <v>0</v>
      </c>
      <c r="T189" s="200">
        <f>S189*H189</f>
        <v>0</v>
      </c>
      <c r="U189" s="14"/>
      <c r="V189" s="14"/>
      <c r="AR189" s="147" t="s">
        <v>148</v>
      </c>
      <c r="AT189" s="147" t="s">
        <v>143</v>
      </c>
      <c r="AU189" s="147" t="s">
        <v>160</v>
      </c>
      <c r="AY189" s="16" t="s">
        <v>141</v>
      </c>
      <c r="BE189" s="148">
        <f>IF(N189="základní",J189,0)</f>
        <v>0</v>
      </c>
      <c r="BF189" s="148">
        <f>IF(N189="snížená",J189,0)</f>
        <v>0</v>
      </c>
      <c r="BG189" s="148">
        <f>IF(N189="zákl. přenesená",J189,0)</f>
        <v>0</v>
      </c>
      <c r="BH189" s="148">
        <f>IF(N189="sníž. přenesená",J189,0)</f>
        <v>0</v>
      </c>
      <c r="BI189" s="148">
        <f>IF(N189="nulová",J189,0)</f>
        <v>0</v>
      </c>
      <c r="BJ189" s="16" t="s">
        <v>80</v>
      </c>
      <c r="BK189" s="148">
        <f>ROUND(I189*H189,2)</f>
        <v>0</v>
      </c>
      <c r="BL189" s="16" t="s">
        <v>148</v>
      </c>
      <c r="BM189" s="147" t="s">
        <v>530</v>
      </c>
    </row>
    <row r="190" spans="2:65" s="1" customFormat="1">
      <c r="B190" s="31"/>
      <c r="D190" s="149" t="s">
        <v>150</v>
      </c>
      <c r="F190" s="150" t="s">
        <v>903</v>
      </c>
      <c r="I190" s="151"/>
      <c r="L190" s="167"/>
      <c r="M190" s="172"/>
      <c r="N190" s="14"/>
      <c r="O190" s="14"/>
      <c r="P190" s="14"/>
      <c r="Q190" s="14"/>
      <c r="R190" s="14"/>
      <c r="S190" s="14"/>
      <c r="T190" s="173"/>
      <c r="U190" s="14"/>
      <c r="V190" s="14"/>
      <c r="AT190" s="16" t="s">
        <v>150</v>
      </c>
      <c r="AU190" s="16" t="s">
        <v>160</v>
      </c>
    </row>
    <row r="191" spans="2:65" s="1" customFormat="1" ht="16.5" customHeight="1">
      <c r="B191" s="135"/>
      <c r="C191" s="136" t="s">
        <v>348</v>
      </c>
      <c r="D191" s="136" t="s">
        <v>143</v>
      </c>
      <c r="E191" s="137" t="s">
        <v>904</v>
      </c>
      <c r="F191" s="138" t="s">
        <v>905</v>
      </c>
      <c r="G191" s="139" t="s">
        <v>843</v>
      </c>
      <c r="H191" s="140">
        <v>1</v>
      </c>
      <c r="I191" s="141"/>
      <c r="J191" s="142">
        <f>ROUND(I191*H191,2)</f>
        <v>0</v>
      </c>
      <c r="K191" s="138" t="s">
        <v>1</v>
      </c>
      <c r="L191" s="196" t="s">
        <v>1162</v>
      </c>
      <c r="M191" s="197" t="s">
        <v>1</v>
      </c>
      <c r="N191" s="198" t="s">
        <v>39</v>
      </c>
      <c r="O191" s="14"/>
      <c r="P191" s="199">
        <f>O191*H191</f>
        <v>0</v>
      </c>
      <c r="Q191" s="199">
        <v>0</v>
      </c>
      <c r="R191" s="199">
        <f>Q191*H191</f>
        <v>0</v>
      </c>
      <c r="S191" s="199">
        <v>0</v>
      </c>
      <c r="T191" s="200">
        <f>S191*H191</f>
        <v>0</v>
      </c>
      <c r="U191" s="14"/>
      <c r="V191" s="14"/>
      <c r="AR191" s="147" t="s">
        <v>148</v>
      </c>
      <c r="AT191" s="147" t="s">
        <v>143</v>
      </c>
      <c r="AU191" s="147" t="s">
        <v>160</v>
      </c>
      <c r="AY191" s="16" t="s">
        <v>141</v>
      </c>
      <c r="BE191" s="148">
        <f>IF(N191="základní",J191,0)</f>
        <v>0</v>
      </c>
      <c r="BF191" s="148">
        <f>IF(N191="snížená",J191,0)</f>
        <v>0</v>
      </c>
      <c r="BG191" s="148">
        <f>IF(N191="zákl. přenesená",J191,0)</f>
        <v>0</v>
      </c>
      <c r="BH191" s="148">
        <f>IF(N191="sníž. přenesená",J191,0)</f>
        <v>0</v>
      </c>
      <c r="BI191" s="148">
        <f>IF(N191="nulová",J191,0)</f>
        <v>0</v>
      </c>
      <c r="BJ191" s="16" t="s">
        <v>80</v>
      </c>
      <c r="BK191" s="148">
        <f>ROUND(I191*H191,2)</f>
        <v>0</v>
      </c>
      <c r="BL191" s="16" t="s">
        <v>148</v>
      </c>
      <c r="BM191" s="147" t="s">
        <v>906</v>
      </c>
    </row>
    <row r="192" spans="2:65" s="1" customFormat="1">
      <c r="B192" s="31"/>
      <c r="D192" s="149" t="s">
        <v>150</v>
      </c>
      <c r="F192" s="150" t="s">
        <v>905</v>
      </c>
      <c r="I192" s="151"/>
      <c r="L192" s="167"/>
      <c r="M192" s="172"/>
      <c r="N192" s="14"/>
      <c r="O192" s="14"/>
      <c r="P192" s="14"/>
      <c r="Q192" s="14"/>
      <c r="R192" s="14"/>
      <c r="S192" s="14"/>
      <c r="T192" s="173"/>
      <c r="U192" s="14"/>
      <c r="V192" s="14"/>
      <c r="AT192" s="16" t="s">
        <v>150</v>
      </c>
      <c r="AU192" s="16" t="s">
        <v>160</v>
      </c>
    </row>
    <row r="193" spans="2:65" s="1" customFormat="1" ht="16.5" customHeight="1">
      <c r="B193" s="135"/>
      <c r="C193" s="136" t="s">
        <v>353</v>
      </c>
      <c r="D193" s="136" t="s">
        <v>143</v>
      </c>
      <c r="E193" s="137" t="s">
        <v>907</v>
      </c>
      <c r="F193" s="138" t="s">
        <v>908</v>
      </c>
      <c r="G193" s="139" t="s">
        <v>843</v>
      </c>
      <c r="H193" s="140">
        <v>1</v>
      </c>
      <c r="I193" s="141"/>
      <c r="J193" s="142">
        <f>ROUND(I193*H193,2)</f>
        <v>0</v>
      </c>
      <c r="K193" s="138" t="s">
        <v>1</v>
      </c>
      <c r="L193" s="196" t="s">
        <v>1162</v>
      </c>
      <c r="M193" s="197" t="s">
        <v>1</v>
      </c>
      <c r="N193" s="198" t="s">
        <v>39</v>
      </c>
      <c r="O193" s="14"/>
      <c r="P193" s="199">
        <f>O193*H193</f>
        <v>0</v>
      </c>
      <c r="Q193" s="199">
        <v>0</v>
      </c>
      <c r="R193" s="199">
        <f>Q193*H193</f>
        <v>0</v>
      </c>
      <c r="S193" s="199">
        <v>0</v>
      </c>
      <c r="T193" s="200">
        <f>S193*H193</f>
        <v>0</v>
      </c>
      <c r="U193" s="14"/>
      <c r="V193" s="14"/>
      <c r="AR193" s="147" t="s">
        <v>148</v>
      </c>
      <c r="AT193" s="147" t="s">
        <v>143</v>
      </c>
      <c r="AU193" s="147" t="s">
        <v>160</v>
      </c>
      <c r="AY193" s="16" t="s">
        <v>141</v>
      </c>
      <c r="BE193" s="148">
        <f>IF(N193="základní",J193,0)</f>
        <v>0</v>
      </c>
      <c r="BF193" s="148">
        <f>IF(N193="snížená",J193,0)</f>
        <v>0</v>
      </c>
      <c r="BG193" s="148">
        <f>IF(N193="zákl. přenesená",J193,0)</f>
        <v>0</v>
      </c>
      <c r="BH193" s="148">
        <f>IF(N193="sníž. přenesená",J193,0)</f>
        <v>0</v>
      </c>
      <c r="BI193" s="148">
        <f>IF(N193="nulová",J193,0)</f>
        <v>0</v>
      </c>
      <c r="BJ193" s="16" t="s">
        <v>80</v>
      </c>
      <c r="BK193" s="148">
        <f>ROUND(I193*H193,2)</f>
        <v>0</v>
      </c>
      <c r="BL193" s="16" t="s">
        <v>148</v>
      </c>
      <c r="BM193" s="147" t="s">
        <v>533</v>
      </c>
    </row>
    <row r="194" spans="2:65" s="1" customFormat="1">
      <c r="B194" s="31"/>
      <c r="D194" s="149" t="s">
        <v>150</v>
      </c>
      <c r="F194" s="150" t="s">
        <v>908</v>
      </c>
      <c r="I194" s="151"/>
      <c r="L194" s="167"/>
      <c r="M194" s="172"/>
      <c r="N194" s="14"/>
      <c r="O194" s="14"/>
      <c r="P194" s="14"/>
      <c r="Q194" s="14"/>
      <c r="R194" s="14"/>
      <c r="S194" s="14"/>
      <c r="T194" s="173"/>
      <c r="U194" s="14"/>
      <c r="V194" s="14"/>
      <c r="AT194" s="16" t="s">
        <v>150</v>
      </c>
      <c r="AU194" s="16" t="s">
        <v>160</v>
      </c>
    </row>
    <row r="195" spans="2:65" s="1" customFormat="1" ht="16.5" customHeight="1">
      <c r="B195" s="135"/>
      <c r="C195" s="136" t="s">
        <v>361</v>
      </c>
      <c r="D195" s="136" t="s">
        <v>143</v>
      </c>
      <c r="E195" s="137" t="s">
        <v>909</v>
      </c>
      <c r="F195" s="138" t="s">
        <v>910</v>
      </c>
      <c r="G195" s="139" t="s">
        <v>843</v>
      </c>
      <c r="H195" s="140">
        <v>1</v>
      </c>
      <c r="I195" s="141"/>
      <c r="J195" s="142">
        <f>ROUND(I195*H195,2)</f>
        <v>0</v>
      </c>
      <c r="K195" s="138" t="s">
        <v>1</v>
      </c>
      <c r="L195" s="196" t="s">
        <v>1162</v>
      </c>
      <c r="M195" s="197" t="s">
        <v>1</v>
      </c>
      <c r="N195" s="198" t="s">
        <v>39</v>
      </c>
      <c r="O195" s="14"/>
      <c r="P195" s="199">
        <f>O195*H195</f>
        <v>0</v>
      </c>
      <c r="Q195" s="199">
        <v>0</v>
      </c>
      <c r="R195" s="199">
        <f>Q195*H195</f>
        <v>0</v>
      </c>
      <c r="S195" s="199">
        <v>0</v>
      </c>
      <c r="T195" s="200">
        <f>S195*H195</f>
        <v>0</v>
      </c>
      <c r="U195" s="14"/>
      <c r="V195" s="14"/>
      <c r="AR195" s="147" t="s">
        <v>148</v>
      </c>
      <c r="AT195" s="147" t="s">
        <v>143</v>
      </c>
      <c r="AU195" s="147" t="s">
        <v>160</v>
      </c>
      <c r="AY195" s="16" t="s">
        <v>141</v>
      </c>
      <c r="BE195" s="148">
        <f>IF(N195="základní",J195,0)</f>
        <v>0</v>
      </c>
      <c r="BF195" s="148">
        <f>IF(N195="snížená",J195,0)</f>
        <v>0</v>
      </c>
      <c r="BG195" s="148">
        <f>IF(N195="zákl. přenesená",J195,0)</f>
        <v>0</v>
      </c>
      <c r="BH195" s="148">
        <f>IF(N195="sníž. přenesená",J195,0)</f>
        <v>0</v>
      </c>
      <c r="BI195" s="148">
        <f>IF(N195="nulová",J195,0)</f>
        <v>0</v>
      </c>
      <c r="BJ195" s="16" t="s">
        <v>80</v>
      </c>
      <c r="BK195" s="148">
        <f>ROUND(I195*H195,2)</f>
        <v>0</v>
      </c>
      <c r="BL195" s="16" t="s">
        <v>148</v>
      </c>
      <c r="BM195" s="147" t="s">
        <v>911</v>
      </c>
    </row>
    <row r="196" spans="2:65" s="1" customFormat="1">
      <c r="B196" s="31"/>
      <c r="D196" s="149" t="s">
        <v>150</v>
      </c>
      <c r="F196" s="150" t="s">
        <v>910</v>
      </c>
      <c r="I196" s="151"/>
      <c r="L196" s="167"/>
      <c r="M196" s="172"/>
      <c r="N196" s="14"/>
      <c r="O196" s="14"/>
      <c r="P196" s="14"/>
      <c r="Q196" s="14"/>
      <c r="R196" s="14"/>
      <c r="S196" s="14"/>
      <c r="T196" s="173"/>
      <c r="U196" s="14"/>
      <c r="V196" s="14"/>
      <c r="AT196" s="16" t="s">
        <v>150</v>
      </c>
      <c r="AU196" s="16" t="s">
        <v>160</v>
      </c>
    </row>
    <row r="197" spans="2:65" s="1" customFormat="1" ht="16.5" customHeight="1">
      <c r="B197" s="135"/>
      <c r="C197" s="136" t="s">
        <v>365</v>
      </c>
      <c r="D197" s="136" t="s">
        <v>143</v>
      </c>
      <c r="E197" s="137" t="s">
        <v>912</v>
      </c>
      <c r="F197" s="138" t="s">
        <v>913</v>
      </c>
      <c r="G197" s="139" t="s">
        <v>843</v>
      </c>
      <c r="H197" s="140">
        <v>1</v>
      </c>
      <c r="I197" s="141"/>
      <c r="J197" s="142">
        <f>ROUND(I197*H197,2)</f>
        <v>0</v>
      </c>
      <c r="K197" s="138" t="s">
        <v>1</v>
      </c>
      <c r="L197" s="196" t="s">
        <v>1162</v>
      </c>
      <c r="M197" s="197" t="s">
        <v>1</v>
      </c>
      <c r="N197" s="198" t="s">
        <v>39</v>
      </c>
      <c r="O197" s="14"/>
      <c r="P197" s="199">
        <f>O197*H197</f>
        <v>0</v>
      </c>
      <c r="Q197" s="199">
        <v>0</v>
      </c>
      <c r="R197" s="199">
        <f>Q197*H197</f>
        <v>0</v>
      </c>
      <c r="S197" s="199">
        <v>0</v>
      </c>
      <c r="T197" s="200">
        <f>S197*H197</f>
        <v>0</v>
      </c>
      <c r="U197" s="14"/>
      <c r="V197" s="14"/>
      <c r="AR197" s="147" t="s">
        <v>148</v>
      </c>
      <c r="AT197" s="147" t="s">
        <v>143</v>
      </c>
      <c r="AU197" s="147" t="s">
        <v>160</v>
      </c>
      <c r="AY197" s="16" t="s">
        <v>141</v>
      </c>
      <c r="BE197" s="148">
        <f>IF(N197="základní",J197,0)</f>
        <v>0</v>
      </c>
      <c r="BF197" s="148">
        <f>IF(N197="snížená",J197,0)</f>
        <v>0</v>
      </c>
      <c r="BG197" s="148">
        <f>IF(N197="zákl. přenesená",J197,0)</f>
        <v>0</v>
      </c>
      <c r="BH197" s="148">
        <f>IF(N197="sníž. přenesená",J197,0)</f>
        <v>0</v>
      </c>
      <c r="BI197" s="148">
        <f>IF(N197="nulová",J197,0)</f>
        <v>0</v>
      </c>
      <c r="BJ197" s="16" t="s">
        <v>80</v>
      </c>
      <c r="BK197" s="148">
        <f>ROUND(I197*H197,2)</f>
        <v>0</v>
      </c>
      <c r="BL197" s="16" t="s">
        <v>148</v>
      </c>
      <c r="BM197" s="147" t="s">
        <v>914</v>
      </c>
    </row>
    <row r="198" spans="2:65" s="1" customFormat="1">
      <c r="B198" s="31"/>
      <c r="D198" s="149" t="s">
        <v>150</v>
      </c>
      <c r="F198" s="150" t="s">
        <v>913</v>
      </c>
      <c r="I198" s="151"/>
      <c r="L198" s="167"/>
      <c r="M198" s="172"/>
      <c r="N198" s="14"/>
      <c r="O198" s="14"/>
      <c r="P198" s="14"/>
      <c r="Q198" s="14"/>
      <c r="R198" s="14"/>
      <c r="S198" s="14"/>
      <c r="T198" s="173"/>
      <c r="U198" s="14"/>
      <c r="V198" s="14"/>
      <c r="AT198" s="16" t="s">
        <v>150</v>
      </c>
      <c r="AU198" s="16" t="s">
        <v>160</v>
      </c>
    </row>
    <row r="199" spans="2:65" s="1" customFormat="1" ht="16.5" customHeight="1">
      <c r="B199" s="135"/>
      <c r="C199" s="136" t="s">
        <v>367</v>
      </c>
      <c r="D199" s="136" t="s">
        <v>143</v>
      </c>
      <c r="E199" s="137" t="s">
        <v>915</v>
      </c>
      <c r="F199" s="138" t="s">
        <v>916</v>
      </c>
      <c r="G199" s="139" t="s">
        <v>163</v>
      </c>
      <c r="H199" s="140">
        <v>1</v>
      </c>
      <c r="I199" s="141"/>
      <c r="J199" s="142">
        <f>ROUND(I199*H199,2)</f>
        <v>0</v>
      </c>
      <c r="K199" s="138" t="s">
        <v>1</v>
      </c>
      <c r="L199" s="196" t="s">
        <v>1162</v>
      </c>
      <c r="M199" s="197" t="s">
        <v>1</v>
      </c>
      <c r="N199" s="198" t="s">
        <v>39</v>
      </c>
      <c r="O199" s="14"/>
      <c r="P199" s="199">
        <f>O199*H199</f>
        <v>0</v>
      </c>
      <c r="Q199" s="199">
        <v>0</v>
      </c>
      <c r="R199" s="199">
        <f>Q199*H199</f>
        <v>0</v>
      </c>
      <c r="S199" s="199">
        <v>0</v>
      </c>
      <c r="T199" s="200">
        <f>S199*H199</f>
        <v>0</v>
      </c>
      <c r="U199" s="14"/>
      <c r="V199" s="14"/>
      <c r="AR199" s="147" t="s">
        <v>148</v>
      </c>
      <c r="AT199" s="147" t="s">
        <v>143</v>
      </c>
      <c r="AU199" s="147" t="s">
        <v>160</v>
      </c>
      <c r="AY199" s="16" t="s">
        <v>141</v>
      </c>
      <c r="BE199" s="148">
        <f>IF(N199="základní",J199,0)</f>
        <v>0</v>
      </c>
      <c r="BF199" s="148">
        <f>IF(N199="snížená",J199,0)</f>
        <v>0</v>
      </c>
      <c r="BG199" s="148">
        <f>IF(N199="zákl. přenesená",J199,0)</f>
        <v>0</v>
      </c>
      <c r="BH199" s="148">
        <f>IF(N199="sníž. přenesená",J199,0)</f>
        <v>0</v>
      </c>
      <c r="BI199" s="148">
        <f>IF(N199="nulová",J199,0)</f>
        <v>0</v>
      </c>
      <c r="BJ199" s="16" t="s">
        <v>80</v>
      </c>
      <c r="BK199" s="148">
        <f>ROUND(I199*H199,2)</f>
        <v>0</v>
      </c>
      <c r="BL199" s="16" t="s">
        <v>148</v>
      </c>
      <c r="BM199" s="147" t="s">
        <v>458</v>
      </c>
    </row>
    <row r="200" spans="2:65" s="1" customFormat="1">
      <c r="B200" s="31"/>
      <c r="D200" s="149" t="s">
        <v>150</v>
      </c>
      <c r="F200" s="150" t="s">
        <v>916</v>
      </c>
      <c r="I200" s="151"/>
      <c r="L200" s="167"/>
      <c r="M200" s="172"/>
      <c r="N200" s="14"/>
      <c r="O200" s="14"/>
      <c r="P200" s="14"/>
      <c r="Q200" s="14"/>
      <c r="R200" s="14"/>
      <c r="S200" s="14"/>
      <c r="T200" s="173"/>
      <c r="U200" s="14"/>
      <c r="V200" s="14"/>
      <c r="AT200" s="16" t="s">
        <v>150</v>
      </c>
      <c r="AU200" s="16" t="s">
        <v>160</v>
      </c>
    </row>
    <row r="201" spans="2:65" s="1" customFormat="1" ht="21.75" customHeight="1">
      <c r="B201" s="135"/>
      <c r="C201" s="136" t="s">
        <v>372</v>
      </c>
      <c r="D201" s="136" t="s">
        <v>143</v>
      </c>
      <c r="E201" s="137" t="s">
        <v>917</v>
      </c>
      <c r="F201" s="138" t="s">
        <v>918</v>
      </c>
      <c r="G201" s="139" t="s">
        <v>163</v>
      </c>
      <c r="H201" s="140">
        <v>2</v>
      </c>
      <c r="I201" s="141"/>
      <c r="J201" s="142">
        <f>ROUND(I201*H201,2)</f>
        <v>0</v>
      </c>
      <c r="K201" s="138" t="s">
        <v>1</v>
      </c>
      <c r="L201" s="196" t="s">
        <v>1162</v>
      </c>
      <c r="M201" s="197" t="s">
        <v>1</v>
      </c>
      <c r="N201" s="198" t="s">
        <v>39</v>
      </c>
      <c r="O201" s="14"/>
      <c r="P201" s="199">
        <f>O201*H201</f>
        <v>0</v>
      </c>
      <c r="Q201" s="199">
        <v>0</v>
      </c>
      <c r="R201" s="199">
        <f>Q201*H201</f>
        <v>0</v>
      </c>
      <c r="S201" s="199">
        <v>0</v>
      </c>
      <c r="T201" s="200">
        <f>S201*H201</f>
        <v>0</v>
      </c>
      <c r="U201" s="14"/>
      <c r="V201" s="14"/>
      <c r="AR201" s="147" t="s">
        <v>148</v>
      </c>
      <c r="AT201" s="147" t="s">
        <v>143</v>
      </c>
      <c r="AU201" s="147" t="s">
        <v>160</v>
      </c>
      <c r="AY201" s="16" t="s">
        <v>141</v>
      </c>
      <c r="BE201" s="148">
        <f>IF(N201="základní",J201,0)</f>
        <v>0</v>
      </c>
      <c r="BF201" s="148">
        <f>IF(N201="snížená",J201,0)</f>
        <v>0</v>
      </c>
      <c r="BG201" s="148">
        <f>IF(N201="zákl. přenesená",J201,0)</f>
        <v>0</v>
      </c>
      <c r="BH201" s="148">
        <f>IF(N201="sníž. přenesená",J201,0)</f>
        <v>0</v>
      </c>
      <c r="BI201" s="148">
        <f>IF(N201="nulová",J201,0)</f>
        <v>0</v>
      </c>
      <c r="BJ201" s="16" t="s">
        <v>80</v>
      </c>
      <c r="BK201" s="148">
        <f>ROUND(I201*H201,2)</f>
        <v>0</v>
      </c>
      <c r="BL201" s="16" t="s">
        <v>148</v>
      </c>
      <c r="BM201" s="147" t="s">
        <v>919</v>
      </c>
    </row>
    <row r="202" spans="2:65" s="1" customFormat="1">
      <c r="B202" s="31"/>
      <c r="D202" s="149" t="s">
        <v>150</v>
      </c>
      <c r="F202" s="150" t="s">
        <v>918</v>
      </c>
      <c r="I202" s="151"/>
      <c r="L202" s="167"/>
      <c r="M202" s="172"/>
      <c r="N202" s="14"/>
      <c r="O202" s="14"/>
      <c r="P202" s="14"/>
      <c r="Q202" s="14"/>
      <c r="R202" s="14"/>
      <c r="S202" s="14"/>
      <c r="T202" s="173"/>
      <c r="U202" s="14"/>
      <c r="V202" s="14"/>
      <c r="AT202" s="16" t="s">
        <v>150</v>
      </c>
      <c r="AU202" s="16" t="s">
        <v>160</v>
      </c>
    </row>
    <row r="203" spans="2:65" s="1" customFormat="1" ht="16.5" customHeight="1">
      <c r="B203" s="135"/>
      <c r="C203" s="136" t="s">
        <v>378</v>
      </c>
      <c r="D203" s="136" t="s">
        <v>143</v>
      </c>
      <c r="E203" s="137" t="s">
        <v>920</v>
      </c>
      <c r="F203" s="138" t="s">
        <v>921</v>
      </c>
      <c r="G203" s="139" t="s">
        <v>163</v>
      </c>
      <c r="H203" s="140">
        <v>1</v>
      </c>
      <c r="I203" s="141"/>
      <c r="J203" s="142">
        <f>ROUND(I203*H203,2)</f>
        <v>0</v>
      </c>
      <c r="K203" s="138" t="s">
        <v>1</v>
      </c>
      <c r="L203" s="196" t="s">
        <v>1162</v>
      </c>
      <c r="M203" s="197" t="s">
        <v>1</v>
      </c>
      <c r="N203" s="198" t="s">
        <v>39</v>
      </c>
      <c r="O203" s="14"/>
      <c r="P203" s="199">
        <f>O203*H203</f>
        <v>0</v>
      </c>
      <c r="Q203" s="199">
        <v>0</v>
      </c>
      <c r="R203" s="199">
        <f>Q203*H203</f>
        <v>0</v>
      </c>
      <c r="S203" s="199">
        <v>0</v>
      </c>
      <c r="T203" s="200">
        <f>S203*H203</f>
        <v>0</v>
      </c>
      <c r="U203" s="14"/>
      <c r="V203" s="14"/>
      <c r="AR203" s="147" t="s">
        <v>148</v>
      </c>
      <c r="AT203" s="147" t="s">
        <v>143</v>
      </c>
      <c r="AU203" s="147" t="s">
        <v>160</v>
      </c>
      <c r="AY203" s="16" t="s">
        <v>141</v>
      </c>
      <c r="BE203" s="148">
        <f>IF(N203="základní",J203,0)</f>
        <v>0</v>
      </c>
      <c r="BF203" s="148">
        <f>IF(N203="snížená",J203,0)</f>
        <v>0</v>
      </c>
      <c r="BG203" s="148">
        <f>IF(N203="zákl. přenesená",J203,0)</f>
        <v>0</v>
      </c>
      <c r="BH203" s="148">
        <f>IF(N203="sníž. přenesená",J203,0)</f>
        <v>0</v>
      </c>
      <c r="BI203" s="148">
        <f>IF(N203="nulová",J203,0)</f>
        <v>0</v>
      </c>
      <c r="BJ203" s="16" t="s">
        <v>80</v>
      </c>
      <c r="BK203" s="148">
        <f>ROUND(I203*H203,2)</f>
        <v>0</v>
      </c>
      <c r="BL203" s="16" t="s">
        <v>148</v>
      </c>
      <c r="BM203" s="147" t="s">
        <v>922</v>
      </c>
    </row>
    <row r="204" spans="2:65" s="1" customFormat="1">
      <c r="B204" s="31"/>
      <c r="D204" s="149" t="s">
        <v>150</v>
      </c>
      <c r="F204" s="150" t="s">
        <v>921</v>
      </c>
      <c r="I204" s="151"/>
      <c r="L204" s="167"/>
      <c r="M204" s="172"/>
      <c r="N204" s="14"/>
      <c r="O204" s="14"/>
      <c r="P204" s="14"/>
      <c r="Q204" s="14"/>
      <c r="R204" s="14"/>
      <c r="S204" s="14"/>
      <c r="T204" s="173"/>
      <c r="U204" s="14"/>
      <c r="V204" s="14"/>
      <c r="AT204" s="16" t="s">
        <v>150</v>
      </c>
      <c r="AU204" s="16" t="s">
        <v>160</v>
      </c>
    </row>
    <row r="205" spans="2:65" s="1" customFormat="1" ht="16.5" customHeight="1">
      <c r="B205" s="135"/>
      <c r="C205" s="136" t="s">
        <v>389</v>
      </c>
      <c r="D205" s="136" t="s">
        <v>143</v>
      </c>
      <c r="E205" s="137" t="s">
        <v>923</v>
      </c>
      <c r="F205" s="138" t="s">
        <v>863</v>
      </c>
      <c r="G205" s="139" t="s">
        <v>163</v>
      </c>
      <c r="H205" s="140">
        <v>5</v>
      </c>
      <c r="I205" s="141"/>
      <c r="J205" s="142">
        <f>ROUND(I205*H205,2)</f>
        <v>0</v>
      </c>
      <c r="K205" s="138" t="s">
        <v>1</v>
      </c>
      <c r="L205" s="196" t="s">
        <v>1162</v>
      </c>
      <c r="M205" s="197" t="s">
        <v>1</v>
      </c>
      <c r="N205" s="198" t="s">
        <v>39</v>
      </c>
      <c r="O205" s="14"/>
      <c r="P205" s="199">
        <f>O205*H205</f>
        <v>0</v>
      </c>
      <c r="Q205" s="199">
        <v>0</v>
      </c>
      <c r="R205" s="199">
        <f>Q205*H205</f>
        <v>0</v>
      </c>
      <c r="S205" s="199">
        <v>0</v>
      </c>
      <c r="T205" s="200">
        <f>S205*H205</f>
        <v>0</v>
      </c>
      <c r="U205" s="14"/>
      <c r="V205" s="14"/>
      <c r="AR205" s="147" t="s">
        <v>148</v>
      </c>
      <c r="AT205" s="147" t="s">
        <v>143</v>
      </c>
      <c r="AU205" s="147" t="s">
        <v>160</v>
      </c>
      <c r="AY205" s="16" t="s">
        <v>141</v>
      </c>
      <c r="BE205" s="148">
        <f>IF(N205="základní",J205,0)</f>
        <v>0</v>
      </c>
      <c r="BF205" s="148">
        <f>IF(N205="snížená",J205,0)</f>
        <v>0</v>
      </c>
      <c r="BG205" s="148">
        <f>IF(N205="zákl. přenesená",J205,0)</f>
        <v>0</v>
      </c>
      <c r="BH205" s="148">
        <f>IF(N205="sníž. přenesená",J205,0)</f>
        <v>0</v>
      </c>
      <c r="BI205" s="148">
        <f>IF(N205="nulová",J205,0)</f>
        <v>0</v>
      </c>
      <c r="BJ205" s="16" t="s">
        <v>80</v>
      </c>
      <c r="BK205" s="148">
        <f>ROUND(I205*H205,2)</f>
        <v>0</v>
      </c>
      <c r="BL205" s="16" t="s">
        <v>148</v>
      </c>
      <c r="BM205" s="147" t="s">
        <v>924</v>
      </c>
    </row>
    <row r="206" spans="2:65" s="1" customFormat="1">
      <c r="B206" s="31"/>
      <c r="D206" s="149" t="s">
        <v>150</v>
      </c>
      <c r="F206" s="150" t="s">
        <v>863</v>
      </c>
      <c r="I206" s="151"/>
      <c r="L206" s="167"/>
      <c r="M206" s="172"/>
      <c r="N206" s="14"/>
      <c r="O206" s="14"/>
      <c r="P206" s="14"/>
      <c r="Q206" s="14"/>
      <c r="R206" s="14"/>
      <c r="S206" s="14"/>
      <c r="T206" s="173"/>
      <c r="U206" s="14"/>
      <c r="V206" s="14"/>
      <c r="AT206" s="16" t="s">
        <v>150</v>
      </c>
      <c r="AU206" s="16" t="s">
        <v>160</v>
      </c>
    </row>
    <row r="207" spans="2:65" s="1" customFormat="1" ht="33" customHeight="1">
      <c r="B207" s="135"/>
      <c r="C207" s="136" t="s">
        <v>399</v>
      </c>
      <c r="D207" s="136" t="s">
        <v>143</v>
      </c>
      <c r="E207" s="137" t="s">
        <v>925</v>
      </c>
      <c r="F207" s="138" t="s">
        <v>926</v>
      </c>
      <c r="G207" s="139" t="s">
        <v>163</v>
      </c>
      <c r="H207" s="140">
        <v>1</v>
      </c>
      <c r="I207" s="141"/>
      <c r="J207" s="142">
        <f>ROUND(I207*H207,2)</f>
        <v>0</v>
      </c>
      <c r="K207" s="138" t="s">
        <v>1</v>
      </c>
      <c r="L207" s="196" t="s">
        <v>1162</v>
      </c>
      <c r="M207" s="197" t="s">
        <v>1</v>
      </c>
      <c r="N207" s="198" t="s">
        <v>39</v>
      </c>
      <c r="O207" s="14"/>
      <c r="P207" s="199">
        <f>O207*H207</f>
        <v>0</v>
      </c>
      <c r="Q207" s="199">
        <v>0</v>
      </c>
      <c r="R207" s="199">
        <f>Q207*H207</f>
        <v>0</v>
      </c>
      <c r="S207" s="199">
        <v>0</v>
      </c>
      <c r="T207" s="200">
        <f>S207*H207</f>
        <v>0</v>
      </c>
      <c r="U207" s="14"/>
      <c r="V207" s="14"/>
      <c r="AR207" s="147" t="s">
        <v>148</v>
      </c>
      <c r="AT207" s="147" t="s">
        <v>143</v>
      </c>
      <c r="AU207" s="147" t="s">
        <v>160</v>
      </c>
      <c r="AY207" s="16" t="s">
        <v>141</v>
      </c>
      <c r="BE207" s="148">
        <f>IF(N207="základní",J207,0)</f>
        <v>0</v>
      </c>
      <c r="BF207" s="148">
        <f>IF(N207="snížená",J207,0)</f>
        <v>0</v>
      </c>
      <c r="BG207" s="148">
        <f>IF(N207="zákl. přenesená",J207,0)</f>
        <v>0</v>
      </c>
      <c r="BH207" s="148">
        <f>IF(N207="sníž. přenesená",J207,0)</f>
        <v>0</v>
      </c>
      <c r="BI207" s="148">
        <f>IF(N207="nulová",J207,0)</f>
        <v>0</v>
      </c>
      <c r="BJ207" s="16" t="s">
        <v>80</v>
      </c>
      <c r="BK207" s="148">
        <f>ROUND(I207*H207,2)</f>
        <v>0</v>
      </c>
      <c r="BL207" s="16" t="s">
        <v>148</v>
      </c>
      <c r="BM207" s="147" t="s">
        <v>577</v>
      </c>
    </row>
    <row r="208" spans="2:65" s="1" customFormat="1" ht="19.5">
      <c r="B208" s="31"/>
      <c r="D208" s="149" t="s">
        <v>150</v>
      </c>
      <c r="F208" s="150" t="s">
        <v>926</v>
      </c>
      <c r="I208" s="151"/>
      <c r="L208" s="167"/>
      <c r="M208" s="172"/>
      <c r="N208" s="14"/>
      <c r="O208" s="14"/>
      <c r="P208" s="14"/>
      <c r="Q208" s="14"/>
      <c r="R208" s="14"/>
      <c r="S208" s="14"/>
      <c r="T208" s="173"/>
      <c r="U208" s="14"/>
      <c r="V208" s="14"/>
      <c r="AT208" s="16" t="s">
        <v>150</v>
      </c>
      <c r="AU208" s="16" t="s">
        <v>160</v>
      </c>
    </row>
    <row r="209" spans="2:65" s="1" customFormat="1" ht="16.5" customHeight="1">
      <c r="B209" s="135"/>
      <c r="C209" s="136" t="s">
        <v>404</v>
      </c>
      <c r="D209" s="136" t="s">
        <v>143</v>
      </c>
      <c r="E209" s="137" t="s">
        <v>927</v>
      </c>
      <c r="F209" s="138" t="s">
        <v>869</v>
      </c>
      <c r="G209" s="139" t="s">
        <v>163</v>
      </c>
      <c r="H209" s="140">
        <v>12</v>
      </c>
      <c r="I209" s="141"/>
      <c r="J209" s="142">
        <f>ROUND(I209*H209,2)</f>
        <v>0</v>
      </c>
      <c r="K209" s="138" t="s">
        <v>1</v>
      </c>
      <c r="L209" s="196" t="s">
        <v>1162</v>
      </c>
      <c r="M209" s="197" t="s">
        <v>1</v>
      </c>
      <c r="N209" s="198" t="s">
        <v>39</v>
      </c>
      <c r="O209" s="14"/>
      <c r="P209" s="199">
        <f>O209*H209</f>
        <v>0</v>
      </c>
      <c r="Q209" s="199">
        <v>0</v>
      </c>
      <c r="R209" s="199">
        <f>Q209*H209</f>
        <v>0</v>
      </c>
      <c r="S209" s="199">
        <v>0</v>
      </c>
      <c r="T209" s="200">
        <f>S209*H209</f>
        <v>0</v>
      </c>
      <c r="U209" s="14"/>
      <c r="V209" s="14"/>
      <c r="AR209" s="147" t="s">
        <v>148</v>
      </c>
      <c r="AT209" s="147" t="s">
        <v>143</v>
      </c>
      <c r="AU209" s="147" t="s">
        <v>160</v>
      </c>
      <c r="AY209" s="16" t="s">
        <v>141</v>
      </c>
      <c r="BE209" s="148">
        <f>IF(N209="základní",J209,0)</f>
        <v>0</v>
      </c>
      <c r="BF209" s="148">
        <f>IF(N209="snížená",J209,0)</f>
        <v>0</v>
      </c>
      <c r="BG209" s="148">
        <f>IF(N209="zákl. přenesená",J209,0)</f>
        <v>0</v>
      </c>
      <c r="BH209" s="148">
        <f>IF(N209="sníž. přenesená",J209,0)</f>
        <v>0</v>
      </c>
      <c r="BI209" s="148">
        <f>IF(N209="nulová",J209,0)</f>
        <v>0</v>
      </c>
      <c r="BJ209" s="16" t="s">
        <v>80</v>
      </c>
      <c r="BK209" s="148">
        <f>ROUND(I209*H209,2)</f>
        <v>0</v>
      </c>
      <c r="BL209" s="16" t="s">
        <v>148</v>
      </c>
      <c r="BM209" s="147" t="s">
        <v>189</v>
      </c>
    </row>
    <row r="210" spans="2:65" s="1" customFormat="1">
      <c r="B210" s="31"/>
      <c r="D210" s="149" t="s">
        <v>150</v>
      </c>
      <c r="F210" s="150" t="s">
        <v>869</v>
      </c>
      <c r="I210" s="151"/>
      <c r="L210" s="167"/>
      <c r="M210" s="172"/>
      <c r="N210" s="14"/>
      <c r="O210" s="14"/>
      <c r="P210" s="14"/>
      <c r="Q210" s="14"/>
      <c r="R210" s="14"/>
      <c r="S210" s="14"/>
      <c r="T210" s="173"/>
      <c r="U210" s="14"/>
      <c r="V210" s="14"/>
      <c r="AT210" s="16" t="s">
        <v>150</v>
      </c>
      <c r="AU210" s="16" t="s">
        <v>160</v>
      </c>
    </row>
    <row r="211" spans="2:65" s="1" customFormat="1" ht="16.5" customHeight="1">
      <c r="B211" s="135"/>
      <c r="C211" s="136" t="s">
        <v>411</v>
      </c>
      <c r="D211" s="136" t="s">
        <v>143</v>
      </c>
      <c r="E211" s="137" t="s">
        <v>870</v>
      </c>
      <c r="F211" s="138" t="s">
        <v>871</v>
      </c>
      <c r="G211" s="139" t="s">
        <v>163</v>
      </c>
      <c r="H211" s="140">
        <v>4</v>
      </c>
      <c r="I211" s="141"/>
      <c r="J211" s="142">
        <f>ROUND(I211*H211,2)</f>
        <v>0</v>
      </c>
      <c r="K211" s="138" t="s">
        <v>1</v>
      </c>
      <c r="L211" s="196" t="s">
        <v>1162</v>
      </c>
      <c r="M211" s="197" t="s">
        <v>1</v>
      </c>
      <c r="N211" s="198" t="s">
        <v>39</v>
      </c>
      <c r="O211" s="14"/>
      <c r="P211" s="199">
        <f>O211*H211</f>
        <v>0</v>
      </c>
      <c r="Q211" s="199">
        <v>0</v>
      </c>
      <c r="R211" s="199">
        <f>Q211*H211</f>
        <v>0</v>
      </c>
      <c r="S211" s="199">
        <v>0</v>
      </c>
      <c r="T211" s="200">
        <f>S211*H211</f>
        <v>0</v>
      </c>
      <c r="U211" s="14"/>
      <c r="V211" s="14"/>
      <c r="AR211" s="147" t="s">
        <v>148</v>
      </c>
      <c r="AT211" s="147" t="s">
        <v>143</v>
      </c>
      <c r="AU211" s="147" t="s">
        <v>160</v>
      </c>
      <c r="AY211" s="16" t="s">
        <v>141</v>
      </c>
      <c r="BE211" s="148">
        <f>IF(N211="základní",J211,0)</f>
        <v>0</v>
      </c>
      <c r="BF211" s="148">
        <f>IF(N211="snížená",J211,0)</f>
        <v>0</v>
      </c>
      <c r="BG211" s="148">
        <f>IF(N211="zákl. přenesená",J211,0)</f>
        <v>0</v>
      </c>
      <c r="BH211" s="148">
        <f>IF(N211="sníž. přenesená",J211,0)</f>
        <v>0</v>
      </c>
      <c r="BI211" s="148">
        <f>IF(N211="nulová",J211,0)</f>
        <v>0</v>
      </c>
      <c r="BJ211" s="16" t="s">
        <v>80</v>
      </c>
      <c r="BK211" s="148">
        <f>ROUND(I211*H211,2)</f>
        <v>0</v>
      </c>
      <c r="BL211" s="16" t="s">
        <v>148</v>
      </c>
      <c r="BM211" s="147" t="s">
        <v>928</v>
      </c>
    </row>
    <row r="212" spans="2:65" s="1" customFormat="1">
      <c r="B212" s="31"/>
      <c r="D212" s="149" t="s">
        <v>150</v>
      </c>
      <c r="F212" s="150" t="s">
        <v>871</v>
      </c>
      <c r="I212" s="151"/>
      <c r="L212" s="167"/>
      <c r="M212" s="172"/>
      <c r="N212" s="14"/>
      <c r="O212" s="14"/>
      <c r="P212" s="14"/>
      <c r="Q212" s="14"/>
      <c r="R212" s="14"/>
      <c r="S212" s="14"/>
      <c r="T212" s="173"/>
      <c r="U212" s="14"/>
      <c r="V212" s="14"/>
      <c r="AT212" s="16" t="s">
        <v>150</v>
      </c>
      <c r="AU212" s="16" t="s">
        <v>160</v>
      </c>
    </row>
    <row r="213" spans="2:65" s="1" customFormat="1" ht="16.5" customHeight="1">
      <c r="B213" s="135"/>
      <c r="C213" s="136" t="s">
        <v>416</v>
      </c>
      <c r="D213" s="136" t="s">
        <v>143</v>
      </c>
      <c r="E213" s="137" t="s">
        <v>929</v>
      </c>
      <c r="F213" s="138" t="s">
        <v>873</v>
      </c>
      <c r="G213" s="139" t="s">
        <v>163</v>
      </c>
      <c r="H213" s="140">
        <v>5</v>
      </c>
      <c r="I213" s="141"/>
      <c r="J213" s="142">
        <f>ROUND(I213*H213,2)</f>
        <v>0</v>
      </c>
      <c r="K213" s="138" t="s">
        <v>1</v>
      </c>
      <c r="L213" s="196" t="s">
        <v>1162</v>
      </c>
      <c r="M213" s="197" t="s">
        <v>1</v>
      </c>
      <c r="N213" s="198" t="s">
        <v>39</v>
      </c>
      <c r="O213" s="14"/>
      <c r="P213" s="199">
        <f>O213*H213</f>
        <v>0</v>
      </c>
      <c r="Q213" s="199">
        <v>0</v>
      </c>
      <c r="R213" s="199">
        <f>Q213*H213</f>
        <v>0</v>
      </c>
      <c r="S213" s="199">
        <v>0</v>
      </c>
      <c r="T213" s="200">
        <f>S213*H213</f>
        <v>0</v>
      </c>
      <c r="U213" s="14"/>
      <c r="V213" s="14"/>
      <c r="AR213" s="147" t="s">
        <v>148</v>
      </c>
      <c r="AT213" s="147" t="s">
        <v>143</v>
      </c>
      <c r="AU213" s="147" t="s">
        <v>160</v>
      </c>
      <c r="AY213" s="16" t="s">
        <v>141</v>
      </c>
      <c r="BE213" s="148">
        <f>IF(N213="základní",J213,0)</f>
        <v>0</v>
      </c>
      <c r="BF213" s="148">
        <f>IF(N213="snížená",J213,0)</f>
        <v>0</v>
      </c>
      <c r="BG213" s="148">
        <f>IF(N213="zákl. přenesená",J213,0)</f>
        <v>0</v>
      </c>
      <c r="BH213" s="148">
        <f>IF(N213="sníž. přenesená",J213,0)</f>
        <v>0</v>
      </c>
      <c r="BI213" s="148">
        <f>IF(N213="nulová",J213,0)</f>
        <v>0</v>
      </c>
      <c r="BJ213" s="16" t="s">
        <v>80</v>
      </c>
      <c r="BK213" s="148">
        <f>ROUND(I213*H213,2)</f>
        <v>0</v>
      </c>
      <c r="BL213" s="16" t="s">
        <v>148</v>
      </c>
      <c r="BM213" s="147" t="s">
        <v>930</v>
      </c>
    </row>
    <row r="214" spans="2:65" s="1" customFormat="1">
      <c r="B214" s="31"/>
      <c r="D214" s="149" t="s">
        <v>150</v>
      </c>
      <c r="F214" s="150" t="s">
        <v>873</v>
      </c>
      <c r="I214" s="151"/>
      <c r="L214" s="167"/>
      <c r="M214" s="172"/>
      <c r="N214" s="14"/>
      <c r="O214" s="14"/>
      <c r="P214" s="14"/>
      <c r="Q214" s="14"/>
      <c r="R214" s="14"/>
      <c r="S214" s="14"/>
      <c r="T214" s="173"/>
      <c r="U214" s="14"/>
      <c r="V214" s="14"/>
      <c r="AT214" s="16" t="s">
        <v>150</v>
      </c>
      <c r="AU214" s="16" t="s">
        <v>160</v>
      </c>
    </row>
    <row r="215" spans="2:65" s="1" customFormat="1" ht="16.5" customHeight="1">
      <c r="B215" s="135"/>
      <c r="C215" s="136" t="s">
        <v>423</v>
      </c>
      <c r="D215" s="136" t="s">
        <v>143</v>
      </c>
      <c r="E215" s="137" t="s">
        <v>874</v>
      </c>
      <c r="F215" s="138" t="s">
        <v>875</v>
      </c>
      <c r="G215" s="139" t="s">
        <v>163</v>
      </c>
      <c r="H215" s="140">
        <v>1</v>
      </c>
      <c r="I215" s="141"/>
      <c r="J215" s="142">
        <f>ROUND(I215*H215,2)</f>
        <v>0</v>
      </c>
      <c r="K215" s="138" t="s">
        <v>1</v>
      </c>
      <c r="L215" s="196" t="s">
        <v>1162</v>
      </c>
      <c r="M215" s="197" t="s">
        <v>1</v>
      </c>
      <c r="N215" s="198" t="s">
        <v>39</v>
      </c>
      <c r="O215" s="14"/>
      <c r="P215" s="199">
        <f>O215*H215</f>
        <v>0</v>
      </c>
      <c r="Q215" s="199">
        <v>0</v>
      </c>
      <c r="R215" s="199">
        <f>Q215*H215</f>
        <v>0</v>
      </c>
      <c r="S215" s="199">
        <v>0</v>
      </c>
      <c r="T215" s="200">
        <f>S215*H215</f>
        <v>0</v>
      </c>
      <c r="U215" s="14"/>
      <c r="V215" s="14"/>
      <c r="AR215" s="147" t="s">
        <v>148</v>
      </c>
      <c r="AT215" s="147" t="s">
        <v>143</v>
      </c>
      <c r="AU215" s="147" t="s">
        <v>160</v>
      </c>
      <c r="AY215" s="16" t="s">
        <v>141</v>
      </c>
      <c r="BE215" s="148">
        <f>IF(N215="základní",J215,0)</f>
        <v>0</v>
      </c>
      <c r="BF215" s="148">
        <f>IF(N215="snížená",J215,0)</f>
        <v>0</v>
      </c>
      <c r="BG215" s="148">
        <f>IF(N215="zákl. přenesená",J215,0)</f>
        <v>0</v>
      </c>
      <c r="BH215" s="148">
        <f>IF(N215="sníž. přenesená",J215,0)</f>
        <v>0</v>
      </c>
      <c r="BI215" s="148">
        <f>IF(N215="nulová",J215,0)</f>
        <v>0</v>
      </c>
      <c r="BJ215" s="16" t="s">
        <v>80</v>
      </c>
      <c r="BK215" s="148">
        <f>ROUND(I215*H215,2)</f>
        <v>0</v>
      </c>
      <c r="BL215" s="16" t="s">
        <v>148</v>
      </c>
      <c r="BM215" s="147" t="s">
        <v>931</v>
      </c>
    </row>
    <row r="216" spans="2:65" s="1" customFormat="1">
      <c r="B216" s="31"/>
      <c r="D216" s="149" t="s">
        <v>150</v>
      </c>
      <c r="F216" s="150" t="s">
        <v>875</v>
      </c>
      <c r="I216" s="151"/>
      <c r="L216" s="167"/>
      <c r="M216" s="172"/>
      <c r="N216" s="14"/>
      <c r="O216" s="14"/>
      <c r="P216" s="14"/>
      <c r="Q216" s="14"/>
      <c r="R216" s="14"/>
      <c r="S216" s="14"/>
      <c r="T216" s="173"/>
      <c r="U216" s="14"/>
      <c r="V216" s="14"/>
      <c r="AT216" s="16" t="s">
        <v>150</v>
      </c>
      <c r="AU216" s="16" t="s">
        <v>160</v>
      </c>
    </row>
    <row r="217" spans="2:65" s="1" customFormat="1" ht="16.5" customHeight="1">
      <c r="B217" s="135"/>
      <c r="C217" s="136" t="s">
        <v>429</v>
      </c>
      <c r="D217" s="136" t="s">
        <v>143</v>
      </c>
      <c r="E217" s="137" t="s">
        <v>932</v>
      </c>
      <c r="F217" s="138" t="s">
        <v>933</v>
      </c>
      <c r="G217" s="139" t="s">
        <v>163</v>
      </c>
      <c r="H217" s="140">
        <v>1</v>
      </c>
      <c r="I217" s="141"/>
      <c r="J217" s="142">
        <f>ROUND(I217*H217,2)</f>
        <v>0</v>
      </c>
      <c r="K217" s="138" t="s">
        <v>1</v>
      </c>
      <c r="L217" s="196" t="s">
        <v>1162</v>
      </c>
      <c r="M217" s="197" t="s">
        <v>1</v>
      </c>
      <c r="N217" s="198" t="s">
        <v>39</v>
      </c>
      <c r="O217" s="14"/>
      <c r="P217" s="199">
        <f>O217*H217</f>
        <v>0</v>
      </c>
      <c r="Q217" s="199">
        <v>0</v>
      </c>
      <c r="R217" s="199">
        <f>Q217*H217</f>
        <v>0</v>
      </c>
      <c r="S217" s="199">
        <v>0</v>
      </c>
      <c r="T217" s="200">
        <f>S217*H217</f>
        <v>0</v>
      </c>
      <c r="U217" s="14"/>
      <c r="V217" s="14"/>
      <c r="AR217" s="147" t="s">
        <v>148</v>
      </c>
      <c r="AT217" s="147" t="s">
        <v>143</v>
      </c>
      <c r="AU217" s="147" t="s">
        <v>160</v>
      </c>
      <c r="AY217" s="16" t="s">
        <v>141</v>
      </c>
      <c r="BE217" s="148">
        <f>IF(N217="základní",J217,0)</f>
        <v>0</v>
      </c>
      <c r="BF217" s="148">
        <f>IF(N217="snížená",J217,0)</f>
        <v>0</v>
      </c>
      <c r="BG217" s="148">
        <f>IF(N217="zákl. přenesená",J217,0)</f>
        <v>0</v>
      </c>
      <c r="BH217" s="148">
        <f>IF(N217="sníž. přenesená",J217,0)</f>
        <v>0</v>
      </c>
      <c r="BI217" s="148">
        <f>IF(N217="nulová",J217,0)</f>
        <v>0</v>
      </c>
      <c r="BJ217" s="16" t="s">
        <v>80</v>
      </c>
      <c r="BK217" s="148">
        <f>ROUND(I217*H217,2)</f>
        <v>0</v>
      </c>
      <c r="BL217" s="16" t="s">
        <v>148</v>
      </c>
      <c r="BM217" s="147" t="s">
        <v>934</v>
      </c>
    </row>
    <row r="218" spans="2:65" s="1" customFormat="1">
      <c r="B218" s="31"/>
      <c r="D218" s="149" t="s">
        <v>150</v>
      </c>
      <c r="F218" s="150" t="s">
        <v>933</v>
      </c>
      <c r="I218" s="151"/>
      <c r="L218" s="167"/>
      <c r="M218" s="172"/>
      <c r="N218" s="14"/>
      <c r="O218" s="14"/>
      <c r="P218" s="14"/>
      <c r="Q218" s="14"/>
      <c r="R218" s="14"/>
      <c r="S218" s="14"/>
      <c r="T218" s="173"/>
      <c r="U218" s="14"/>
      <c r="V218" s="14"/>
      <c r="AT218" s="16" t="s">
        <v>150</v>
      </c>
      <c r="AU218" s="16" t="s">
        <v>160</v>
      </c>
    </row>
    <row r="219" spans="2:65" s="1" customFormat="1" ht="16.5" customHeight="1">
      <c r="B219" s="135"/>
      <c r="C219" s="136" t="s">
        <v>435</v>
      </c>
      <c r="D219" s="136" t="s">
        <v>143</v>
      </c>
      <c r="E219" s="137" t="s">
        <v>876</v>
      </c>
      <c r="F219" s="138" t="s">
        <v>877</v>
      </c>
      <c r="G219" s="139" t="s">
        <v>157</v>
      </c>
      <c r="H219" s="140">
        <v>5</v>
      </c>
      <c r="I219" s="141"/>
      <c r="J219" s="142">
        <f>ROUND(I219*H219,2)</f>
        <v>0</v>
      </c>
      <c r="K219" s="138" t="s">
        <v>1</v>
      </c>
      <c r="L219" s="196" t="s">
        <v>1162</v>
      </c>
      <c r="M219" s="197" t="s">
        <v>1</v>
      </c>
      <c r="N219" s="198" t="s">
        <v>39</v>
      </c>
      <c r="O219" s="14"/>
      <c r="P219" s="199">
        <f>O219*H219</f>
        <v>0</v>
      </c>
      <c r="Q219" s="199">
        <v>0</v>
      </c>
      <c r="R219" s="199">
        <f>Q219*H219</f>
        <v>0</v>
      </c>
      <c r="S219" s="199">
        <v>0</v>
      </c>
      <c r="T219" s="200">
        <f>S219*H219</f>
        <v>0</v>
      </c>
      <c r="U219" s="14"/>
      <c r="V219" s="14"/>
      <c r="AR219" s="147" t="s">
        <v>148</v>
      </c>
      <c r="AT219" s="147" t="s">
        <v>143</v>
      </c>
      <c r="AU219" s="147" t="s">
        <v>160</v>
      </c>
      <c r="AY219" s="16" t="s">
        <v>141</v>
      </c>
      <c r="BE219" s="148">
        <f>IF(N219="základní",J219,0)</f>
        <v>0</v>
      </c>
      <c r="BF219" s="148">
        <f>IF(N219="snížená",J219,0)</f>
        <v>0</v>
      </c>
      <c r="BG219" s="148">
        <f>IF(N219="zákl. přenesená",J219,0)</f>
        <v>0</v>
      </c>
      <c r="BH219" s="148">
        <f>IF(N219="sníž. přenesená",J219,0)</f>
        <v>0</v>
      </c>
      <c r="BI219" s="148">
        <f>IF(N219="nulová",J219,0)</f>
        <v>0</v>
      </c>
      <c r="BJ219" s="16" t="s">
        <v>80</v>
      </c>
      <c r="BK219" s="148">
        <f>ROUND(I219*H219,2)</f>
        <v>0</v>
      </c>
      <c r="BL219" s="16" t="s">
        <v>148</v>
      </c>
      <c r="BM219" s="147" t="s">
        <v>935</v>
      </c>
    </row>
    <row r="220" spans="2:65" s="1" customFormat="1">
      <c r="B220" s="31"/>
      <c r="D220" s="149" t="s">
        <v>150</v>
      </c>
      <c r="F220" s="150" t="s">
        <v>877</v>
      </c>
      <c r="I220" s="151"/>
      <c r="L220" s="167"/>
      <c r="M220" s="172"/>
      <c r="N220" s="14"/>
      <c r="O220" s="14"/>
      <c r="P220" s="14"/>
      <c r="Q220" s="14"/>
      <c r="R220" s="14"/>
      <c r="S220" s="14"/>
      <c r="T220" s="173"/>
      <c r="U220" s="14"/>
      <c r="V220" s="14"/>
      <c r="AT220" s="16" t="s">
        <v>150</v>
      </c>
      <c r="AU220" s="16" t="s">
        <v>160</v>
      </c>
    </row>
    <row r="221" spans="2:65" s="1" customFormat="1" ht="16.5" customHeight="1">
      <c r="B221" s="135"/>
      <c r="C221" s="136" t="s">
        <v>441</v>
      </c>
      <c r="D221" s="136" t="s">
        <v>143</v>
      </c>
      <c r="E221" s="137" t="s">
        <v>936</v>
      </c>
      <c r="F221" s="138" t="s">
        <v>879</v>
      </c>
      <c r="G221" s="139" t="s">
        <v>157</v>
      </c>
      <c r="H221" s="140">
        <v>10</v>
      </c>
      <c r="I221" s="141"/>
      <c r="J221" s="142">
        <f>ROUND(I221*H221,2)</f>
        <v>0</v>
      </c>
      <c r="K221" s="138" t="s">
        <v>1</v>
      </c>
      <c r="L221" s="196" t="s">
        <v>1162</v>
      </c>
      <c r="M221" s="197" t="s">
        <v>1</v>
      </c>
      <c r="N221" s="198" t="s">
        <v>39</v>
      </c>
      <c r="O221" s="14"/>
      <c r="P221" s="199">
        <f>O221*H221</f>
        <v>0</v>
      </c>
      <c r="Q221" s="199">
        <v>0</v>
      </c>
      <c r="R221" s="199">
        <f>Q221*H221</f>
        <v>0</v>
      </c>
      <c r="S221" s="199">
        <v>0</v>
      </c>
      <c r="T221" s="200">
        <f>S221*H221</f>
        <v>0</v>
      </c>
      <c r="U221" s="14"/>
      <c r="V221" s="14"/>
      <c r="AR221" s="147" t="s">
        <v>148</v>
      </c>
      <c r="AT221" s="147" t="s">
        <v>143</v>
      </c>
      <c r="AU221" s="147" t="s">
        <v>160</v>
      </c>
      <c r="AY221" s="16" t="s">
        <v>141</v>
      </c>
      <c r="BE221" s="148">
        <f>IF(N221="základní",J221,0)</f>
        <v>0</v>
      </c>
      <c r="BF221" s="148">
        <f>IF(N221="snížená",J221,0)</f>
        <v>0</v>
      </c>
      <c r="BG221" s="148">
        <f>IF(N221="zákl. přenesená",J221,0)</f>
        <v>0</v>
      </c>
      <c r="BH221" s="148">
        <f>IF(N221="sníž. přenesená",J221,0)</f>
        <v>0</v>
      </c>
      <c r="BI221" s="148">
        <f>IF(N221="nulová",J221,0)</f>
        <v>0</v>
      </c>
      <c r="BJ221" s="16" t="s">
        <v>80</v>
      </c>
      <c r="BK221" s="148">
        <f>ROUND(I221*H221,2)</f>
        <v>0</v>
      </c>
      <c r="BL221" s="16" t="s">
        <v>148</v>
      </c>
      <c r="BM221" s="147" t="s">
        <v>937</v>
      </c>
    </row>
    <row r="222" spans="2:65" s="1" customFormat="1">
      <c r="B222" s="31"/>
      <c r="D222" s="149" t="s">
        <v>150</v>
      </c>
      <c r="F222" s="150" t="s">
        <v>879</v>
      </c>
      <c r="I222" s="151"/>
      <c r="L222" s="167"/>
      <c r="M222" s="172"/>
      <c r="N222" s="14"/>
      <c r="O222" s="14"/>
      <c r="P222" s="14"/>
      <c r="Q222" s="14"/>
      <c r="R222" s="14"/>
      <c r="S222" s="14"/>
      <c r="T222" s="173"/>
      <c r="U222" s="14"/>
      <c r="V222" s="14"/>
      <c r="AT222" s="16" t="s">
        <v>150</v>
      </c>
      <c r="AU222" s="16" t="s">
        <v>160</v>
      </c>
    </row>
    <row r="223" spans="2:65" s="1" customFormat="1" ht="16.5" customHeight="1">
      <c r="B223" s="135"/>
      <c r="C223" s="136" t="s">
        <v>447</v>
      </c>
      <c r="D223" s="136" t="s">
        <v>143</v>
      </c>
      <c r="E223" s="137" t="s">
        <v>880</v>
      </c>
      <c r="F223" s="138" t="s">
        <v>881</v>
      </c>
      <c r="G223" s="139" t="s">
        <v>157</v>
      </c>
      <c r="H223" s="140">
        <v>5</v>
      </c>
      <c r="I223" s="141"/>
      <c r="J223" s="142">
        <f>ROUND(I223*H223,2)</f>
        <v>0</v>
      </c>
      <c r="K223" s="138" t="s">
        <v>1</v>
      </c>
      <c r="L223" s="196" t="s">
        <v>1162</v>
      </c>
      <c r="M223" s="197" t="s">
        <v>1</v>
      </c>
      <c r="N223" s="198" t="s">
        <v>39</v>
      </c>
      <c r="O223" s="14"/>
      <c r="P223" s="199">
        <f>O223*H223</f>
        <v>0</v>
      </c>
      <c r="Q223" s="199">
        <v>0</v>
      </c>
      <c r="R223" s="199">
        <f>Q223*H223</f>
        <v>0</v>
      </c>
      <c r="S223" s="199">
        <v>0</v>
      </c>
      <c r="T223" s="200">
        <f>S223*H223</f>
        <v>0</v>
      </c>
      <c r="U223" s="14"/>
      <c r="V223" s="14"/>
      <c r="AR223" s="147" t="s">
        <v>148</v>
      </c>
      <c r="AT223" s="147" t="s">
        <v>143</v>
      </c>
      <c r="AU223" s="147" t="s">
        <v>160</v>
      </c>
      <c r="AY223" s="16" t="s">
        <v>141</v>
      </c>
      <c r="BE223" s="148">
        <f>IF(N223="základní",J223,0)</f>
        <v>0</v>
      </c>
      <c r="BF223" s="148">
        <f>IF(N223="snížená",J223,0)</f>
        <v>0</v>
      </c>
      <c r="BG223" s="148">
        <f>IF(N223="zákl. přenesená",J223,0)</f>
        <v>0</v>
      </c>
      <c r="BH223" s="148">
        <f>IF(N223="sníž. přenesená",J223,0)</f>
        <v>0</v>
      </c>
      <c r="BI223" s="148">
        <f>IF(N223="nulová",J223,0)</f>
        <v>0</v>
      </c>
      <c r="BJ223" s="16" t="s">
        <v>80</v>
      </c>
      <c r="BK223" s="148">
        <f>ROUND(I223*H223,2)</f>
        <v>0</v>
      </c>
      <c r="BL223" s="16" t="s">
        <v>148</v>
      </c>
      <c r="BM223" s="147" t="s">
        <v>938</v>
      </c>
    </row>
    <row r="224" spans="2:65" s="1" customFormat="1">
      <c r="B224" s="31"/>
      <c r="D224" s="149" t="s">
        <v>150</v>
      </c>
      <c r="F224" s="150" t="s">
        <v>881</v>
      </c>
      <c r="I224" s="151"/>
      <c r="L224" s="167"/>
      <c r="M224" s="172"/>
      <c r="N224" s="14"/>
      <c r="O224" s="14"/>
      <c r="P224" s="14"/>
      <c r="Q224" s="14"/>
      <c r="R224" s="14"/>
      <c r="S224" s="14"/>
      <c r="T224" s="173"/>
      <c r="U224" s="14"/>
      <c r="V224" s="14"/>
      <c r="AT224" s="16" t="s">
        <v>150</v>
      </c>
      <c r="AU224" s="16" t="s">
        <v>160</v>
      </c>
    </row>
    <row r="225" spans="2:65" s="1" customFormat="1" ht="16.5" customHeight="1">
      <c r="B225" s="135"/>
      <c r="C225" s="136" t="s">
        <v>453</v>
      </c>
      <c r="D225" s="136" t="s">
        <v>143</v>
      </c>
      <c r="E225" s="137" t="s">
        <v>939</v>
      </c>
      <c r="F225" s="138" t="s">
        <v>940</v>
      </c>
      <c r="G225" s="139" t="s">
        <v>157</v>
      </c>
      <c r="H225" s="140">
        <v>6</v>
      </c>
      <c r="I225" s="141"/>
      <c r="J225" s="142">
        <f>ROUND(I225*H225,2)</f>
        <v>0</v>
      </c>
      <c r="K225" s="138" t="s">
        <v>1</v>
      </c>
      <c r="L225" s="196" t="s">
        <v>1162</v>
      </c>
      <c r="M225" s="197" t="s">
        <v>1</v>
      </c>
      <c r="N225" s="198" t="s">
        <v>39</v>
      </c>
      <c r="O225" s="14"/>
      <c r="P225" s="199">
        <f>O225*H225</f>
        <v>0</v>
      </c>
      <c r="Q225" s="199">
        <v>0</v>
      </c>
      <c r="R225" s="199">
        <f>Q225*H225</f>
        <v>0</v>
      </c>
      <c r="S225" s="199">
        <v>0</v>
      </c>
      <c r="T225" s="200">
        <f>S225*H225</f>
        <v>0</v>
      </c>
      <c r="U225" s="14"/>
      <c r="V225" s="14"/>
      <c r="AR225" s="147" t="s">
        <v>148</v>
      </c>
      <c r="AT225" s="147" t="s">
        <v>143</v>
      </c>
      <c r="AU225" s="147" t="s">
        <v>160</v>
      </c>
      <c r="AY225" s="16" t="s">
        <v>141</v>
      </c>
      <c r="BE225" s="148">
        <f>IF(N225="základní",J225,0)</f>
        <v>0</v>
      </c>
      <c r="BF225" s="148">
        <f>IF(N225="snížená",J225,0)</f>
        <v>0</v>
      </c>
      <c r="BG225" s="148">
        <f>IF(N225="zákl. přenesená",J225,0)</f>
        <v>0</v>
      </c>
      <c r="BH225" s="148">
        <f>IF(N225="sníž. přenesená",J225,0)</f>
        <v>0</v>
      </c>
      <c r="BI225" s="148">
        <f>IF(N225="nulová",J225,0)</f>
        <v>0</v>
      </c>
      <c r="BJ225" s="16" t="s">
        <v>80</v>
      </c>
      <c r="BK225" s="148">
        <f>ROUND(I225*H225,2)</f>
        <v>0</v>
      </c>
      <c r="BL225" s="16" t="s">
        <v>148</v>
      </c>
      <c r="BM225" s="147" t="s">
        <v>941</v>
      </c>
    </row>
    <row r="226" spans="2:65" s="1" customFormat="1">
      <c r="B226" s="31"/>
      <c r="D226" s="149" t="s">
        <v>150</v>
      </c>
      <c r="F226" s="150" t="s">
        <v>940</v>
      </c>
      <c r="I226" s="151"/>
      <c r="L226" s="167"/>
      <c r="M226" s="172"/>
      <c r="N226" s="14"/>
      <c r="O226" s="14"/>
      <c r="P226" s="14"/>
      <c r="Q226" s="14"/>
      <c r="R226" s="14"/>
      <c r="S226" s="14"/>
      <c r="T226" s="173"/>
      <c r="U226" s="14"/>
      <c r="V226" s="14"/>
      <c r="AT226" s="16" t="s">
        <v>150</v>
      </c>
      <c r="AU226" s="16" t="s">
        <v>160</v>
      </c>
    </row>
    <row r="227" spans="2:65" s="1" customFormat="1" ht="21.75" customHeight="1">
      <c r="B227" s="135"/>
      <c r="C227" s="136" t="s">
        <v>459</v>
      </c>
      <c r="D227" s="136" t="s">
        <v>143</v>
      </c>
      <c r="E227" s="137" t="s">
        <v>942</v>
      </c>
      <c r="F227" s="138" t="s">
        <v>883</v>
      </c>
      <c r="G227" s="139" t="s">
        <v>163</v>
      </c>
      <c r="H227" s="140">
        <v>3</v>
      </c>
      <c r="I227" s="141"/>
      <c r="J227" s="142">
        <f>ROUND(I227*H227,2)</f>
        <v>0</v>
      </c>
      <c r="K227" s="138" t="s">
        <v>1</v>
      </c>
      <c r="L227" s="196" t="s">
        <v>1162</v>
      </c>
      <c r="M227" s="197" t="s">
        <v>1</v>
      </c>
      <c r="N227" s="198" t="s">
        <v>39</v>
      </c>
      <c r="O227" s="14"/>
      <c r="P227" s="199">
        <f>O227*H227</f>
        <v>0</v>
      </c>
      <c r="Q227" s="199">
        <v>0</v>
      </c>
      <c r="R227" s="199">
        <f>Q227*H227</f>
        <v>0</v>
      </c>
      <c r="S227" s="199">
        <v>0</v>
      </c>
      <c r="T227" s="200">
        <f>S227*H227</f>
        <v>0</v>
      </c>
      <c r="U227" s="14"/>
      <c r="V227" s="14"/>
      <c r="AR227" s="147" t="s">
        <v>148</v>
      </c>
      <c r="AT227" s="147" t="s">
        <v>143</v>
      </c>
      <c r="AU227" s="147" t="s">
        <v>160</v>
      </c>
      <c r="AY227" s="16" t="s">
        <v>141</v>
      </c>
      <c r="BE227" s="148">
        <f>IF(N227="základní",J227,0)</f>
        <v>0</v>
      </c>
      <c r="BF227" s="148">
        <f>IF(N227="snížená",J227,0)</f>
        <v>0</v>
      </c>
      <c r="BG227" s="148">
        <f>IF(N227="zákl. přenesená",J227,0)</f>
        <v>0</v>
      </c>
      <c r="BH227" s="148">
        <f>IF(N227="sníž. přenesená",J227,0)</f>
        <v>0</v>
      </c>
      <c r="BI227" s="148">
        <f>IF(N227="nulová",J227,0)</f>
        <v>0</v>
      </c>
      <c r="BJ227" s="16" t="s">
        <v>80</v>
      </c>
      <c r="BK227" s="148">
        <f>ROUND(I227*H227,2)</f>
        <v>0</v>
      </c>
      <c r="BL227" s="16" t="s">
        <v>148</v>
      </c>
      <c r="BM227" s="147" t="s">
        <v>943</v>
      </c>
    </row>
    <row r="228" spans="2:65" s="1" customFormat="1">
      <c r="B228" s="31"/>
      <c r="D228" s="149" t="s">
        <v>150</v>
      </c>
      <c r="F228" s="150" t="s">
        <v>883</v>
      </c>
      <c r="I228" s="151"/>
      <c r="L228" s="167"/>
      <c r="M228" s="172"/>
      <c r="N228" s="14"/>
      <c r="O228" s="14"/>
      <c r="P228" s="14"/>
      <c r="Q228" s="14"/>
      <c r="R228" s="14"/>
      <c r="S228" s="14"/>
      <c r="T228" s="173"/>
      <c r="U228" s="14"/>
      <c r="V228" s="14"/>
      <c r="AT228" s="16" t="s">
        <v>150</v>
      </c>
      <c r="AU228" s="16" t="s">
        <v>160</v>
      </c>
    </row>
    <row r="229" spans="2:65" s="1" customFormat="1" ht="21.75" customHeight="1">
      <c r="B229" s="135"/>
      <c r="C229" s="136" t="s">
        <v>466</v>
      </c>
      <c r="D229" s="136" t="s">
        <v>143</v>
      </c>
      <c r="E229" s="137" t="s">
        <v>884</v>
      </c>
      <c r="F229" s="138" t="s">
        <v>885</v>
      </c>
      <c r="G229" s="139" t="s">
        <v>163</v>
      </c>
      <c r="H229" s="140">
        <v>1</v>
      </c>
      <c r="I229" s="141"/>
      <c r="J229" s="142">
        <f>ROUND(I229*H229,2)</f>
        <v>0</v>
      </c>
      <c r="K229" s="138" t="s">
        <v>1</v>
      </c>
      <c r="L229" s="196" t="s">
        <v>1162</v>
      </c>
      <c r="M229" s="197" t="s">
        <v>1</v>
      </c>
      <c r="N229" s="198" t="s">
        <v>39</v>
      </c>
      <c r="O229" s="14"/>
      <c r="P229" s="199">
        <f>O229*H229</f>
        <v>0</v>
      </c>
      <c r="Q229" s="199">
        <v>0</v>
      </c>
      <c r="R229" s="199">
        <f>Q229*H229</f>
        <v>0</v>
      </c>
      <c r="S229" s="199">
        <v>0</v>
      </c>
      <c r="T229" s="200">
        <f>S229*H229</f>
        <v>0</v>
      </c>
      <c r="U229" s="14"/>
      <c r="V229" s="14"/>
      <c r="AR229" s="147" t="s">
        <v>148</v>
      </c>
      <c r="AT229" s="147" t="s">
        <v>143</v>
      </c>
      <c r="AU229" s="147" t="s">
        <v>160</v>
      </c>
      <c r="AY229" s="16" t="s">
        <v>141</v>
      </c>
      <c r="BE229" s="148">
        <f>IF(N229="základní",J229,0)</f>
        <v>0</v>
      </c>
      <c r="BF229" s="148">
        <f>IF(N229="snížená",J229,0)</f>
        <v>0</v>
      </c>
      <c r="BG229" s="148">
        <f>IF(N229="zákl. přenesená",J229,0)</f>
        <v>0</v>
      </c>
      <c r="BH229" s="148">
        <f>IF(N229="sníž. přenesená",J229,0)</f>
        <v>0</v>
      </c>
      <c r="BI229" s="148">
        <f>IF(N229="nulová",J229,0)</f>
        <v>0</v>
      </c>
      <c r="BJ229" s="16" t="s">
        <v>80</v>
      </c>
      <c r="BK229" s="148">
        <f>ROUND(I229*H229,2)</f>
        <v>0</v>
      </c>
      <c r="BL229" s="16" t="s">
        <v>148</v>
      </c>
      <c r="BM229" s="147" t="s">
        <v>944</v>
      </c>
    </row>
    <row r="230" spans="2:65" s="1" customFormat="1">
      <c r="B230" s="31"/>
      <c r="D230" s="149" t="s">
        <v>150</v>
      </c>
      <c r="F230" s="150" t="s">
        <v>885</v>
      </c>
      <c r="I230" s="151"/>
      <c r="L230" s="167"/>
      <c r="M230" s="172"/>
      <c r="N230" s="14"/>
      <c r="O230" s="14"/>
      <c r="P230" s="14"/>
      <c r="Q230" s="14"/>
      <c r="R230" s="14"/>
      <c r="S230" s="14"/>
      <c r="T230" s="173"/>
      <c r="U230" s="14"/>
      <c r="V230" s="14"/>
      <c r="AT230" s="16" t="s">
        <v>150</v>
      </c>
      <c r="AU230" s="16" t="s">
        <v>160</v>
      </c>
    </row>
    <row r="231" spans="2:65" s="1" customFormat="1" ht="21.75" customHeight="1">
      <c r="B231" s="135"/>
      <c r="C231" s="136" t="s">
        <v>473</v>
      </c>
      <c r="D231" s="136" t="s">
        <v>143</v>
      </c>
      <c r="E231" s="137" t="s">
        <v>945</v>
      </c>
      <c r="F231" s="138" t="s">
        <v>887</v>
      </c>
      <c r="G231" s="139" t="s">
        <v>163</v>
      </c>
      <c r="H231" s="140">
        <v>2</v>
      </c>
      <c r="I231" s="141"/>
      <c r="J231" s="142">
        <f>ROUND(I231*H231,2)</f>
        <v>0</v>
      </c>
      <c r="K231" s="138" t="s">
        <v>1</v>
      </c>
      <c r="L231" s="196" t="s">
        <v>1162</v>
      </c>
      <c r="M231" s="197" t="s">
        <v>1</v>
      </c>
      <c r="N231" s="198" t="s">
        <v>39</v>
      </c>
      <c r="O231" s="14"/>
      <c r="P231" s="199">
        <f>O231*H231</f>
        <v>0</v>
      </c>
      <c r="Q231" s="199">
        <v>0</v>
      </c>
      <c r="R231" s="199">
        <f>Q231*H231</f>
        <v>0</v>
      </c>
      <c r="S231" s="199">
        <v>0</v>
      </c>
      <c r="T231" s="200">
        <f>S231*H231</f>
        <v>0</v>
      </c>
      <c r="U231" s="14"/>
      <c r="V231" s="14"/>
      <c r="AR231" s="147" t="s">
        <v>148</v>
      </c>
      <c r="AT231" s="147" t="s">
        <v>143</v>
      </c>
      <c r="AU231" s="147" t="s">
        <v>160</v>
      </c>
      <c r="AY231" s="16" t="s">
        <v>141</v>
      </c>
      <c r="BE231" s="148">
        <f>IF(N231="základní",J231,0)</f>
        <v>0</v>
      </c>
      <c r="BF231" s="148">
        <f>IF(N231="snížená",J231,0)</f>
        <v>0</v>
      </c>
      <c r="BG231" s="148">
        <f>IF(N231="zákl. přenesená",J231,0)</f>
        <v>0</v>
      </c>
      <c r="BH231" s="148">
        <f>IF(N231="sníž. přenesená",J231,0)</f>
        <v>0</v>
      </c>
      <c r="BI231" s="148">
        <f>IF(N231="nulová",J231,0)</f>
        <v>0</v>
      </c>
      <c r="BJ231" s="16" t="s">
        <v>80</v>
      </c>
      <c r="BK231" s="148">
        <f>ROUND(I231*H231,2)</f>
        <v>0</v>
      </c>
      <c r="BL231" s="16" t="s">
        <v>148</v>
      </c>
      <c r="BM231" s="147" t="s">
        <v>946</v>
      </c>
    </row>
    <row r="232" spans="2:65" s="1" customFormat="1">
      <c r="B232" s="31"/>
      <c r="D232" s="149" t="s">
        <v>150</v>
      </c>
      <c r="F232" s="150" t="s">
        <v>887</v>
      </c>
      <c r="I232" s="151"/>
      <c r="L232" s="31"/>
      <c r="M232" s="152"/>
      <c r="T232" s="54"/>
      <c r="AT232" s="16" t="s">
        <v>150</v>
      </c>
      <c r="AU232" s="16" t="s">
        <v>160</v>
      </c>
    </row>
    <row r="233" spans="2:65" s="1" customFormat="1" ht="24.2" customHeight="1">
      <c r="B233" s="135"/>
      <c r="C233" s="136" t="s">
        <v>479</v>
      </c>
      <c r="D233" s="136" t="s">
        <v>143</v>
      </c>
      <c r="E233" s="137" t="s">
        <v>947</v>
      </c>
      <c r="F233" s="138" t="s">
        <v>889</v>
      </c>
      <c r="G233" s="139" t="s">
        <v>546</v>
      </c>
      <c r="H233" s="140">
        <v>116</v>
      </c>
      <c r="I233" s="141"/>
      <c r="J233" s="142">
        <f>ROUND(I233*H233,2)</f>
        <v>0</v>
      </c>
      <c r="K233" s="138" t="s">
        <v>1</v>
      </c>
      <c r="L233" s="31"/>
      <c r="M233" s="143" t="s">
        <v>1</v>
      </c>
      <c r="N233" s="144" t="s">
        <v>39</v>
      </c>
      <c r="P233" s="145">
        <f>O233*H233</f>
        <v>0</v>
      </c>
      <c r="Q233" s="145">
        <v>0</v>
      </c>
      <c r="R233" s="145">
        <f>Q233*H233</f>
        <v>0</v>
      </c>
      <c r="S233" s="145">
        <v>0</v>
      </c>
      <c r="T233" s="146">
        <f>S233*H233</f>
        <v>0</v>
      </c>
      <c r="AR233" s="147" t="s">
        <v>148</v>
      </c>
      <c r="AT233" s="147" t="s">
        <v>143</v>
      </c>
      <c r="AU233" s="147" t="s">
        <v>160</v>
      </c>
      <c r="AY233" s="16" t="s">
        <v>141</v>
      </c>
      <c r="BE233" s="148">
        <f>IF(N233="základní",J233,0)</f>
        <v>0</v>
      </c>
      <c r="BF233" s="148">
        <f>IF(N233="snížená",J233,0)</f>
        <v>0</v>
      </c>
      <c r="BG233" s="148">
        <f>IF(N233="zákl. přenesená",J233,0)</f>
        <v>0</v>
      </c>
      <c r="BH233" s="148">
        <f>IF(N233="sníž. přenesená",J233,0)</f>
        <v>0</v>
      </c>
      <c r="BI233" s="148">
        <f>IF(N233="nulová",J233,0)</f>
        <v>0</v>
      </c>
      <c r="BJ233" s="16" t="s">
        <v>80</v>
      </c>
      <c r="BK233" s="148">
        <f>ROUND(I233*H233,2)</f>
        <v>0</v>
      </c>
      <c r="BL233" s="16" t="s">
        <v>148</v>
      </c>
      <c r="BM233" s="147" t="s">
        <v>948</v>
      </c>
    </row>
    <row r="234" spans="2:65" s="1" customFormat="1">
      <c r="B234" s="31"/>
      <c r="D234" s="149" t="s">
        <v>150</v>
      </c>
      <c r="F234" s="150" t="s">
        <v>889</v>
      </c>
      <c r="I234" s="151"/>
      <c r="L234" s="31"/>
      <c r="M234" s="152"/>
      <c r="T234" s="54"/>
      <c r="AT234" s="16" t="s">
        <v>150</v>
      </c>
      <c r="AU234" s="16" t="s">
        <v>160</v>
      </c>
    </row>
    <row r="235" spans="2:65" s="1" customFormat="1" ht="16.5" customHeight="1">
      <c r="B235" s="135"/>
      <c r="C235" s="136" t="s">
        <v>484</v>
      </c>
      <c r="D235" s="136" t="s">
        <v>143</v>
      </c>
      <c r="E235" s="137" t="s">
        <v>949</v>
      </c>
      <c r="F235" s="138" t="s">
        <v>891</v>
      </c>
      <c r="G235" s="139" t="s">
        <v>163</v>
      </c>
      <c r="H235" s="140">
        <v>1</v>
      </c>
      <c r="I235" s="141"/>
      <c r="J235" s="142">
        <f>ROUND(I235*H235,2)</f>
        <v>0</v>
      </c>
      <c r="K235" s="138" t="s">
        <v>1</v>
      </c>
      <c r="L235" s="31"/>
      <c r="M235" s="143" t="s">
        <v>1</v>
      </c>
      <c r="N235" s="144" t="s">
        <v>39</v>
      </c>
      <c r="P235" s="145">
        <f>O235*H235</f>
        <v>0</v>
      </c>
      <c r="Q235" s="145">
        <v>0</v>
      </c>
      <c r="R235" s="145">
        <f>Q235*H235</f>
        <v>0</v>
      </c>
      <c r="S235" s="145">
        <v>0</v>
      </c>
      <c r="T235" s="146">
        <f>S235*H235</f>
        <v>0</v>
      </c>
      <c r="AR235" s="147" t="s">
        <v>148</v>
      </c>
      <c r="AT235" s="147" t="s">
        <v>143</v>
      </c>
      <c r="AU235" s="147" t="s">
        <v>160</v>
      </c>
      <c r="AY235" s="16" t="s">
        <v>141</v>
      </c>
      <c r="BE235" s="148">
        <f>IF(N235="základní",J235,0)</f>
        <v>0</v>
      </c>
      <c r="BF235" s="148">
        <f>IF(N235="snížená",J235,0)</f>
        <v>0</v>
      </c>
      <c r="BG235" s="148">
        <f>IF(N235="zákl. přenesená",J235,0)</f>
        <v>0</v>
      </c>
      <c r="BH235" s="148">
        <f>IF(N235="sníž. přenesená",J235,0)</f>
        <v>0</v>
      </c>
      <c r="BI235" s="148">
        <f>IF(N235="nulová",J235,0)</f>
        <v>0</v>
      </c>
      <c r="BJ235" s="16" t="s">
        <v>80</v>
      </c>
      <c r="BK235" s="148">
        <f>ROUND(I235*H235,2)</f>
        <v>0</v>
      </c>
      <c r="BL235" s="16" t="s">
        <v>148</v>
      </c>
      <c r="BM235" s="147" t="s">
        <v>950</v>
      </c>
    </row>
    <row r="236" spans="2:65" s="1" customFormat="1">
      <c r="B236" s="31"/>
      <c r="D236" s="149" t="s">
        <v>150</v>
      </c>
      <c r="F236" s="150" t="s">
        <v>891</v>
      </c>
      <c r="I236" s="151"/>
      <c r="L236" s="31"/>
      <c r="M236" s="152"/>
      <c r="T236" s="54"/>
      <c r="AT236" s="16" t="s">
        <v>150</v>
      </c>
      <c r="AU236" s="16" t="s">
        <v>160</v>
      </c>
    </row>
    <row r="237" spans="2:65" s="11" customFormat="1" ht="20.85" customHeight="1">
      <c r="B237" s="123"/>
      <c r="D237" s="124" t="s">
        <v>73</v>
      </c>
      <c r="E237" s="133" t="s">
        <v>951</v>
      </c>
      <c r="F237" s="133" t="s">
        <v>529</v>
      </c>
      <c r="I237" s="126"/>
      <c r="J237" s="134">
        <f>BK237</f>
        <v>0</v>
      </c>
      <c r="L237" s="123"/>
      <c r="M237" s="128"/>
      <c r="P237" s="129">
        <f>SUM(P238:P267)</f>
        <v>0</v>
      </c>
      <c r="R237" s="129">
        <f>SUM(R238:R267)</f>
        <v>0</v>
      </c>
      <c r="T237" s="130">
        <f>SUM(T238:T267)</f>
        <v>0</v>
      </c>
      <c r="AR237" s="124" t="s">
        <v>80</v>
      </c>
      <c r="AT237" s="131" t="s">
        <v>73</v>
      </c>
      <c r="AU237" s="131" t="s">
        <v>82</v>
      </c>
      <c r="AY237" s="124" t="s">
        <v>141</v>
      </c>
      <c r="BK237" s="132">
        <f>SUM(BK238:BK267)</f>
        <v>0</v>
      </c>
    </row>
    <row r="238" spans="2:65" s="1" customFormat="1" ht="16.5" customHeight="1">
      <c r="B238" s="135"/>
      <c r="C238" s="136" t="s">
        <v>491</v>
      </c>
      <c r="D238" s="136" t="s">
        <v>143</v>
      </c>
      <c r="E238" s="137" t="s">
        <v>952</v>
      </c>
      <c r="F238" s="138" t="s">
        <v>953</v>
      </c>
      <c r="G238" s="139" t="s">
        <v>157</v>
      </c>
      <c r="H238" s="140">
        <v>65</v>
      </c>
      <c r="I238" s="141"/>
      <c r="J238" s="142">
        <f>ROUND(I238*H238,2)</f>
        <v>0</v>
      </c>
      <c r="K238" s="138" t="s">
        <v>1</v>
      </c>
      <c r="L238" s="31"/>
      <c r="M238" s="143" t="s">
        <v>1</v>
      </c>
      <c r="N238" s="144" t="s">
        <v>39</v>
      </c>
      <c r="P238" s="145">
        <f>O238*H238</f>
        <v>0</v>
      </c>
      <c r="Q238" s="145">
        <v>0</v>
      </c>
      <c r="R238" s="145">
        <f>Q238*H238</f>
        <v>0</v>
      </c>
      <c r="S238" s="145">
        <v>0</v>
      </c>
      <c r="T238" s="146">
        <f>S238*H238</f>
        <v>0</v>
      </c>
      <c r="AR238" s="147" t="s">
        <v>148</v>
      </c>
      <c r="AT238" s="147" t="s">
        <v>143</v>
      </c>
      <c r="AU238" s="147" t="s">
        <v>160</v>
      </c>
      <c r="AY238" s="16" t="s">
        <v>141</v>
      </c>
      <c r="BE238" s="148">
        <f>IF(N238="základní",J238,0)</f>
        <v>0</v>
      </c>
      <c r="BF238" s="148">
        <f>IF(N238="snížená",J238,0)</f>
        <v>0</v>
      </c>
      <c r="BG238" s="148">
        <f>IF(N238="zákl. přenesená",J238,0)</f>
        <v>0</v>
      </c>
      <c r="BH238" s="148">
        <f>IF(N238="sníž. přenesená",J238,0)</f>
        <v>0</v>
      </c>
      <c r="BI238" s="148">
        <f>IF(N238="nulová",J238,0)</f>
        <v>0</v>
      </c>
      <c r="BJ238" s="16" t="s">
        <v>80</v>
      </c>
      <c r="BK238" s="148">
        <f>ROUND(I238*H238,2)</f>
        <v>0</v>
      </c>
      <c r="BL238" s="16" t="s">
        <v>148</v>
      </c>
      <c r="BM238" s="147" t="s">
        <v>954</v>
      </c>
    </row>
    <row r="239" spans="2:65" s="1" customFormat="1">
      <c r="B239" s="31"/>
      <c r="D239" s="149" t="s">
        <v>150</v>
      </c>
      <c r="F239" s="150" t="s">
        <v>953</v>
      </c>
      <c r="I239" s="151"/>
      <c r="L239" s="31"/>
      <c r="M239" s="152"/>
      <c r="T239" s="54"/>
      <c r="AT239" s="16" t="s">
        <v>150</v>
      </c>
      <c r="AU239" s="16" t="s">
        <v>160</v>
      </c>
    </row>
    <row r="240" spans="2:65" s="1" customFormat="1" ht="16.5" customHeight="1">
      <c r="B240" s="135"/>
      <c r="C240" s="136" t="s">
        <v>500</v>
      </c>
      <c r="D240" s="136" t="s">
        <v>143</v>
      </c>
      <c r="E240" s="137" t="s">
        <v>955</v>
      </c>
      <c r="F240" s="138" t="s">
        <v>956</v>
      </c>
      <c r="G240" s="139" t="s">
        <v>157</v>
      </c>
      <c r="H240" s="140">
        <v>15</v>
      </c>
      <c r="I240" s="141"/>
      <c r="J240" s="142">
        <f>ROUND(I240*H240,2)</f>
        <v>0</v>
      </c>
      <c r="K240" s="138" t="s">
        <v>1</v>
      </c>
      <c r="L240" s="31"/>
      <c r="M240" s="143" t="s">
        <v>1</v>
      </c>
      <c r="N240" s="144" t="s">
        <v>39</v>
      </c>
      <c r="P240" s="145">
        <f>O240*H240</f>
        <v>0</v>
      </c>
      <c r="Q240" s="145">
        <v>0</v>
      </c>
      <c r="R240" s="145">
        <f>Q240*H240</f>
        <v>0</v>
      </c>
      <c r="S240" s="145">
        <v>0</v>
      </c>
      <c r="T240" s="146">
        <f>S240*H240</f>
        <v>0</v>
      </c>
      <c r="AR240" s="147" t="s">
        <v>148</v>
      </c>
      <c r="AT240" s="147" t="s">
        <v>143</v>
      </c>
      <c r="AU240" s="147" t="s">
        <v>160</v>
      </c>
      <c r="AY240" s="16" t="s">
        <v>141</v>
      </c>
      <c r="BE240" s="148">
        <f>IF(N240="základní",J240,0)</f>
        <v>0</v>
      </c>
      <c r="BF240" s="148">
        <f>IF(N240="snížená",J240,0)</f>
        <v>0</v>
      </c>
      <c r="BG240" s="148">
        <f>IF(N240="zákl. přenesená",J240,0)</f>
        <v>0</v>
      </c>
      <c r="BH240" s="148">
        <f>IF(N240="sníž. přenesená",J240,0)</f>
        <v>0</v>
      </c>
      <c r="BI240" s="148">
        <f>IF(N240="nulová",J240,0)</f>
        <v>0</v>
      </c>
      <c r="BJ240" s="16" t="s">
        <v>80</v>
      </c>
      <c r="BK240" s="148">
        <f>ROUND(I240*H240,2)</f>
        <v>0</v>
      </c>
      <c r="BL240" s="16" t="s">
        <v>148</v>
      </c>
      <c r="BM240" s="147" t="s">
        <v>957</v>
      </c>
    </row>
    <row r="241" spans="2:65" s="1" customFormat="1">
      <c r="B241" s="31"/>
      <c r="D241" s="149" t="s">
        <v>150</v>
      </c>
      <c r="F241" s="150" t="s">
        <v>956</v>
      </c>
      <c r="I241" s="151"/>
      <c r="L241" s="31"/>
      <c r="M241" s="152"/>
      <c r="T241" s="54"/>
      <c r="AT241" s="16" t="s">
        <v>150</v>
      </c>
      <c r="AU241" s="16" t="s">
        <v>160</v>
      </c>
    </row>
    <row r="242" spans="2:65" s="1" customFormat="1" ht="16.5" customHeight="1">
      <c r="B242" s="135"/>
      <c r="C242" s="136" t="s">
        <v>506</v>
      </c>
      <c r="D242" s="136" t="s">
        <v>143</v>
      </c>
      <c r="E242" s="137" t="s">
        <v>958</v>
      </c>
      <c r="F242" s="138" t="s">
        <v>959</v>
      </c>
      <c r="G242" s="139" t="s">
        <v>157</v>
      </c>
      <c r="H242" s="140">
        <v>30</v>
      </c>
      <c r="I242" s="141"/>
      <c r="J242" s="142">
        <f>ROUND(I242*H242,2)</f>
        <v>0</v>
      </c>
      <c r="K242" s="138" t="s">
        <v>1</v>
      </c>
      <c r="L242" s="31"/>
      <c r="M242" s="143" t="s">
        <v>1</v>
      </c>
      <c r="N242" s="144" t="s">
        <v>39</v>
      </c>
      <c r="P242" s="145">
        <f>O242*H242</f>
        <v>0</v>
      </c>
      <c r="Q242" s="145">
        <v>0</v>
      </c>
      <c r="R242" s="145">
        <f>Q242*H242</f>
        <v>0</v>
      </c>
      <c r="S242" s="145">
        <v>0</v>
      </c>
      <c r="T242" s="146">
        <f>S242*H242</f>
        <v>0</v>
      </c>
      <c r="AR242" s="147" t="s">
        <v>148</v>
      </c>
      <c r="AT242" s="147" t="s">
        <v>143</v>
      </c>
      <c r="AU242" s="147" t="s">
        <v>160</v>
      </c>
      <c r="AY242" s="16" t="s">
        <v>141</v>
      </c>
      <c r="BE242" s="148">
        <f>IF(N242="základní",J242,0)</f>
        <v>0</v>
      </c>
      <c r="BF242" s="148">
        <f>IF(N242="snížená",J242,0)</f>
        <v>0</v>
      </c>
      <c r="BG242" s="148">
        <f>IF(N242="zákl. přenesená",J242,0)</f>
        <v>0</v>
      </c>
      <c r="BH242" s="148">
        <f>IF(N242="sníž. přenesená",J242,0)</f>
        <v>0</v>
      </c>
      <c r="BI242" s="148">
        <f>IF(N242="nulová",J242,0)</f>
        <v>0</v>
      </c>
      <c r="BJ242" s="16" t="s">
        <v>80</v>
      </c>
      <c r="BK242" s="148">
        <f>ROUND(I242*H242,2)</f>
        <v>0</v>
      </c>
      <c r="BL242" s="16" t="s">
        <v>148</v>
      </c>
      <c r="BM242" s="147" t="s">
        <v>960</v>
      </c>
    </row>
    <row r="243" spans="2:65" s="1" customFormat="1">
      <c r="B243" s="31"/>
      <c r="D243" s="149" t="s">
        <v>150</v>
      </c>
      <c r="F243" s="150" t="s">
        <v>959</v>
      </c>
      <c r="I243" s="151"/>
      <c r="L243" s="31"/>
      <c r="M243" s="152"/>
      <c r="T243" s="54"/>
      <c r="AT243" s="16" t="s">
        <v>150</v>
      </c>
      <c r="AU243" s="16" t="s">
        <v>160</v>
      </c>
    </row>
    <row r="244" spans="2:65" s="1" customFormat="1" ht="16.5" customHeight="1">
      <c r="B244" s="135"/>
      <c r="C244" s="136" t="s">
        <v>511</v>
      </c>
      <c r="D244" s="136" t="s">
        <v>143</v>
      </c>
      <c r="E244" s="137" t="s">
        <v>961</v>
      </c>
      <c r="F244" s="138" t="s">
        <v>962</v>
      </c>
      <c r="G244" s="139" t="s">
        <v>157</v>
      </c>
      <c r="H244" s="140">
        <v>5</v>
      </c>
      <c r="I244" s="141"/>
      <c r="J244" s="142">
        <f>ROUND(I244*H244,2)</f>
        <v>0</v>
      </c>
      <c r="K244" s="138" t="s">
        <v>1</v>
      </c>
      <c r="L244" s="31"/>
      <c r="M244" s="143" t="s">
        <v>1</v>
      </c>
      <c r="N244" s="144" t="s">
        <v>39</v>
      </c>
      <c r="P244" s="145">
        <f>O244*H244</f>
        <v>0</v>
      </c>
      <c r="Q244" s="145">
        <v>0</v>
      </c>
      <c r="R244" s="145">
        <f>Q244*H244</f>
        <v>0</v>
      </c>
      <c r="S244" s="145">
        <v>0</v>
      </c>
      <c r="T244" s="146">
        <f>S244*H244</f>
        <v>0</v>
      </c>
      <c r="AR244" s="147" t="s">
        <v>148</v>
      </c>
      <c r="AT244" s="147" t="s">
        <v>143</v>
      </c>
      <c r="AU244" s="147" t="s">
        <v>160</v>
      </c>
      <c r="AY244" s="16" t="s">
        <v>141</v>
      </c>
      <c r="BE244" s="148">
        <f>IF(N244="základní",J244,0)</f>
        <v>0</v>
      </c>
      <c r="BF244" s="148">
        <f>IF(N244="snížená",J244,0)</f>
        <v>0</v>
      </c>
      <c r="BG244" s="148">
        <f>IF(N244="zákl. přenesená",J244,0)</f>
        <v>0</v>
      </c>
      <c r="BH244" s="148">
        <f>IF(N244="sníž. přenesená",J244,0)</f>
        <v>0</v>
      </c>
      <c r="BI244" s="148">
        <f>IF(N244="nulová",J244,0)</f>
        <v>0</v>
      </c>
      <c r="BJ244" s="16" t="s">
        <v>80</v>
      </c>
      <c r="BK244" s="148">
        <f>ROUND(I244*H244,2)</f>
        <v>0</v>
      </c>
      <c r="BL244" s="16" t="s">
        <v>148</v>
      </c>
      <c r="BM244" s="147" t="s">
        <v>963</v>
      </c>
    </row>
    <row r="245" spans="2:65" s="1" customFormat="1">
      <c r="B245" s="31"/>
      <c r="D245" s="149" t="s">
        <v>150</v>
      </c>
      <c r="F245" s="150" t="s">
        <v>962</v>
      </c>
      <c r="I245" s="151"/>
      <c r="L245" s="31"/>
      <c r="M245" s="152"/>
      <c r="T245" s="54"/>
      <c r="AT245" s="16" t="s">
        <v>150</v>
      </c>
      <c r="AU245" s="16" t="s">
        <v>160</v>
      </c>
    </row>
    <row r="246" spans="2:65" s="1" customFormat="1" ht="16.5" customHeight="1">
      <c r="B246" s="135"/>
      <c r="C246" s="136" t="s">
        <v>516</v>
      </c>
      <c r="D246" s="136" t="s">
        <v>143</v>
      </c>
      <c r="E246" s="137" t="s">
        <v>964</v>
      </c>
      <c r="F246" s="138" t="s">
        <v>965</v>
      </c>
      <c r="G246" s="139" t="s">
        <v>157</v>
      </c>
      <c r="H246" s="140">
        <v>5</v>
      </c>
      <c r="I246" s="141"/>
      <c r="J246" s="142">
        <f>ROUND(I246*H246,2)</f>
        <v>0</v>
      </c>
      <c r="K246" s="138" t="s">
        <v>1</v>
      </c>
      <c r="L246" s="31"/>
      <c r="M246" s="143" t="s">
        <v>1</v>
      </c>
      <c r="N246" s="144" t="s">
        <v>39</v>
      </c>
      <c r="P246" s="145">
        <f>O246*H246</f>
        <v>0</v>
      </c>
      <c r="Q246" s="145">
        <v>0</v>
      </c>
      <c r="R246" s="145">
        <f>Q246*H246</f>
        <v>0</v>
      </c>
      <c r="S246" s="145">
        <v>0</v>
      </c>
      <c r="T246" s="146">
        <f>S246*H246</f>
        <v>0</v>
      </c>
      <c r="AR246" s="147" t="s">
        <v>148</v>
      </c>
      <c r="AT246" s="147" t="s">
        <v>143</v>
      </c>
      <c r="AU246" s="147" t="s">
        <v>160</v>
      </c>
      <c r="AY246" s="16" t="s">
        <v>141</v>
      </c>
      <c r="BE246" s="148">
        <f>IF(N246="základní",J246,0)</f>
        <v>0</v>
      </c>
      <c r="BF246" s="148">
        <f>IF(N246="snížená",J246,0)</f>
        <v>0</v>
      </c>
      <c r="BG246" s="148">
        <f>IF(N246="zákl. přenesená",J246,0)</f>
        <v>0</v>
      </c>
      <c r="BH246" s="148">
        <f>IF(N246="sníž. přenesená",J246,0)</f>
        <v>0</v>
      </c>
      <c r="BI246" s="148">
        <f>IF(N246="nulová",J246,0)</f>
        <v>0</v>
      </c>
      <c r="BJ246" s="16" t="s">
        <v>80</v>
      </c>
      <c r="BK246" s="148">
        <f>ROUND(I246*H246,2)</f>
        <v>0</v>
      </c>
      <c r="BL246" s="16" t="s">
        <v>148</v>
      </c>
      <c r="BM246" s="147" t="s">
        <v>669</v>
      </c>
    </row>
    <row r="247" spans="2:65" s="1" customFormat="1">
      <c r="B247" s="31"/>
      <c r="D247" s="149" t="s">
        <v>150</v>
      </c>
      <c r="F247" s="150" t="s">
        <v>965</v>
      </c>
      <c r="I247" s="151"/>
      <c r="L247" s="31"/>
      <c r="M247" s="152"/>
      <c r="T247" s="54"/>
      <c r="AT247" s="16" t="s">
        <v>150</v>
      </c>
      <c r="AU247" s="16" t="s">
        <v>160</v>
      </c>
    </row>
    <row r="248" spans="2:65" s="1" customFormat="1" ht="16.5" customHeight="1">
      <c r="B248" s="135"/>
      <c r="C248" s="136" t="s">
        <v>522</v>
      </c>
      <c r="D248" s="136" t="s">
        <v>143</v>
      </c>
      <c r="E248" s="137" t="s">
        <v>966</v>
      </c>
      <c r="F248" s="138" t="s">
        <v>967</v>
      </c>
      <c r="G248" s="139" t="s">
        <v>157</v>
      </c>
      <c r="H248" s="140">
        <v>65</v>
      </c>
      <c r="I248" s="141"/>
      <c r="J248" s="142">
        <f>ROUND(I248*H248,2)</f>
        <v>0</v>
      </c>
      <c r="K248" s="138" t="s">
        <v>1</v>
      </c>
      <c r="L248" s="31"/>
      <c r="M248" s="143" t="s">
        <v>1</v>
      </c>
      <c r="N248" s="144" t="s">
        <v>39</v>
      </c>
      <c r="P248" s="145">
        <f>O248*H248</f>
        <v>0</v>
      </c>
      <c r="Q248" s="145">
        <v>0</v>
      </c>
      <c r="R248" s="145">
        <f>Q248*H248</f>
        <v>0</v>
      </c>
      <c r="S248" s="145">
        <v>0</v>
      </c>
      <c r="T248" s="146">
        <f>S248*H248</f>
        <v>0</v>
      </c>
      <c r="AR248" s="147" t="s">
        <v>148</v>
      </c>
      <c r="AT248" s="147" t="s">
        <v>143</v>
      </c>
      <c r="AU248" s="147" t="s">
        <v>160</v>
      </c>
      <c r="AY248" s="16" t="s">
        <v>141</v>
      </c>
      <c r="BE248" s="148">
        <f>IF(N248="základní",J248,0)</f>
        <v>0</v>
      </c>
      <c r="BF248" s="148">
        <f>IF(N248="snížená",J248,0)</f>
        <v>0</v>
      </c>
      <c r="BG248" s="148">
        <f>IF(N248="zákl. přenesená",J248,0)</f>
        <v>0</v>
      </c>
      <c r="BH248" s="148">
        <f>IF(N248="sníž. přenesená",J248,0)</f>
        <v>0</v>
      </c>
      <c r="BI248" s="148">
        <f>IF(N248="nulová",J248,0)</f>
        <v>0</v>
      </c>
      <c r="BJ248" s="16" t="s">
        <v>80</v>
      </c>
      <c r="BK248" s="148">
        <f>ROUND(I248*H248,2)</f>
        <v>0</v>
      </c>
      <c r="BL248" s="16" t="s">
        <v>148</v>
      </c>
      <c r="BM248" s="147" t="s">
        <v>968</v>
      </c>
    </row>
    <row r="249" spans="2:65" s="1" customFormat="1">
      <c r="B249" s="31"/>
      <c r="D249" s="149" t="s">
        <v>150</v>
      </c>
      <c r="F249" s="150" t="s">
        <v>967</v>
      </c>
      <c r="I249" s="151"/>
      <c r="L249" s="31"/>
      <c r="M249" s="152"/>
      <c r="T249" s="54"/>
      <c r="AT249" s="16" t="s">
        <v>150</v>
      </c>
      <c r="AU249" s="16" t="s">
        <v>160</v>
      </c>
    </row>
    <row r="250" spans="2:65" s="1" customFormat="1" ht="16.5" customHeight="1">
      <c r="B250" s="135"/>
      <c r="C250" s="136" t="s">
        <v>530</v>
      </c>
      <c r="D250" s="136" t="s">
        <v>143</v>
      </c>
      <c r="E250" s="137" t="s">
        <v>969</v>
      </c>
      <c r="F250" s="138" t="s">
        <v>970</v>
      </c>
      <c r="G250" s="139" t="s">
        <v>163</v>
      </c>
      <c r="H250" s="140">
        <v>2</v>
      </c>
      <c r="I250" s="141"/>
      <c r="J250" s="142">
        <f>ROUND(I250*H250,2)</f>
        <v>0</v>
      </c>
      <c r="K250" s="138" t="s">
        <v>1</v>
      </c>
      <c r="L250" s="31"/>
      <c r="M250" s="143" t="s">
        <v>1</v>
      </c>
      <c r="N250" s="144" t="s">
        <v>39</v>
      </c>
      <c r="P250" s="145">
        <f>O250*H250</f>
        <v>0</v>
      </c>
      <c r="Q250" s="145">
        <v>0</v>
      </c>
      <c r="R250" s="145">
        <f>Q250*H250</f>
        <v>0</v>
      </c>
      <c r="S250" s="145">
        <v>0</v>
      </c>
      <c r="T250" s="146">
        <f>S250*H250</f>
        <v>0</v>
      </c>
      <c r="AR250" s="147" t="s">
        <v>148</v>
      </c>
      <c r="AT250" s="147" t="s">
        <v>143</v>
      </c>
      <c r="AU250" s="147" t="s">
        <v>160</v>
      </c>
      <c r="AY250" s="16" t="s">
        <v>141</v>
      </c>
      <c r="BE250" s="148">
        <f>IF(N250="základní",J250,0)</f>
        <v>0</v>
      </c>
      <c r="BF250" s="148">
        <f>IF(N250="snížená",J250,0)</f>
        <v>0</v>
      </c>
      <c r="BG250" s="148">
        <f>IF(N250="zákl. přenesená",J250,0)</f>
        <v>0</v>
      </c>
      <c r="BH250" s="148">
        <f>IF(N250="sníž. přenesená",J250,0)</f>
        <v>0</v>
      </c>
      <c r="BI250" s="148">
        <f>IF(N250="nulová",J250,0)</f>
        <v>0</v>
      </c>
      <c r="BJ250" s="16" t="s">
        <v>80</v>
      </c>
      <c r="BK250" s="148">
        <f>ROUND(I250*H250,2)</f>
        <v>0</v>
      </c>
      <c r="BL250" s="16" t="s">
        <v>148</v>
      </c>
      <c r="BM250" s="147" t="s">
        <v>971</v>
      </c>
    </row>
    <row r="251" spans="2:65" s="1" customFormat="1">
      <c r="B251" s="31"/>
      <c r="D251" s="149" t="s">
        <v>150</v>
      </c>
      <c r="F251" s="150" t="s">
        <v>970</v>
      </c>
      <c r="I251" s="151"/>
      <c r="L251" s="31"/>
      <c r="M251" s="152"/>
      <c r="T251" s="54"/>
      <c r="AT251" s="16" t="s">
        <v>150</v>
      </c>
      <c r="AU251" s="16" t="s">
        <v>160</v>
      </c>
    </row>
    <row r="252" spans="2:65" s="1" customFormat="1" ht="24.2" customHeight="1">
      <c r="B252" s="135"/>
      <c r="C252" s="136" t="s">
        <v>536</v>
      </c>
      <c r="D252" s="136" t="s">
        <v>143</v>
      </c>
      <c r="E252" s="137" t="s">
        <v>972</v>
      </c>
      <c r="F252" s="138" t="s">
        <v>973</v>
      </c>
      <c r="G252" s="139" t="s">
        <v>157</v>
      </c>
      <c r="H252" s="140">
        <v>50</v>
      </c>
      <c r="I252" s="141"/>
      <c r="J252" s="142">
        <f>ROUND(I252*H252,2)</f>
        <v>0</v>
      </c>
      <c r="K252" s="138" t="s">
        <v>1</v>
      </c>
      <c r="L252" s="31"/>
      <c r="M252" s="143" t="s">
        <v>1</v>
      </c>
      <c r="N252" s="144" t="s">
        <v>39</v>
      </c>
      <c r="P252" s="145">
        <f>O252*H252</f>
        <v>0</v>
      </c>
      <c r="Q252" s="145">
        <v>0</v>
      </c>
      <c r="R252" s="145">
        <f>Q252*H252</f>
        <v>0</v>
      </c>
      <c r="S252" s="145">
        <v>0</v>
      </c>
      <c r="T252" s="146">
        <f>S252*H252</f>
        <v>0</v>
      </c>
      <c r="AR252" s="147" t="s">
        <v>148</v>
      </c>
      <c r="AT252" s="147" t="s">
        <v>143</v>
      </c>
      <c r="AU252" s="147" t="s">
        <v>160</v>
      </c>
      <c r="AY252" s="16" t="s">
        <v>141</v>
      </c>
      <c r="BE252" s="148">
        <f>IF(N252="základní",J252,0)</f>
        <v>0</v>
      </c>
      <c r="BF252" s="148">
        <f>IF(N252="snížená",J252,0)</f>
        <v>0</v>
      </c>
      <c r="BG252" s="148">
        <f>IF(N252="zákl. přenesená",J252,0)</f>
        <v>0</v>
      </c>
      <c r="BH252" s="148">
        <f>IF(N252="sníž. přenesená",J252,0)</f>
        <v>0</v>
      </c>
      <c r="BI252" s="148">
        <f>IF(N252="nulová",J252,0)</f>
        <v>0</v>
      </c>
      <c r="BJ252" s="16" t="s">
        <v>80</v>
      </c>
      <c r="BK252" s="148">
        <f>ROUND(I252*H252,2)</f>
        <v>0</v>
      </c>
      <c r="BL252" s="16" t="s">
        <v>148</v>
      </c>
      <c r="BM252" s="147" t="s">
        <v>974</v>
      </c>
    </row>
    <row r="253" spans="2:65" s="1" customFormat="1">
      <c r="B253" s="31"/>
      <c r="D253" s="149" t="s">
        <v>150</v>
      </c>
      <c r="F253" s="150" t="s">
        <v>973</v>
      </c>
      <c r="I253" s="151"/>
      <c r="L253" s="31"/>
      <c r="M253" s="152"/>
      <c r="T253" s="54"/>
      <c r="AT253" s="16" t="s">
        <v>150</v>
      </c>
      <c r="AU253" s="16" t="s">
        <v>160</v>
      </c>
    </row>
    <row r="254" spans="2:65" s="1" customFormat="1" ht="16.5" customHeight="1">
      <c r="B254" s="135"/>
      <c r="C254" s="136" t="s">
        <v>906</v>
      </c>
      <c r="D254" s="136" t="s">
        <v>143</v>
      </c>
      <c r="E254" s="137" t="s">
        <v>975</v>
      </c>
      <c r="F254" s="138" t="s">
        <v>976</v>
      </c>
      <c r="G254" s="139" t="s">
        <v>157</v>
      </c>
      <c r="H254" s="140">
        <v>15</v>
      </c>
      <c r="I254" s="141"/>
      <c r="J254" s="142">
        <f>ROUND(I254*H254,2)</f>
        <v>0</v>
      </c>
      <c r="K254" s="138" t="s">
        <v>1</v>
      </c>
      <c r="L254" s="31"/>
      <c r="M254" s="143" t="s">
        <v>1</v>
      </c>
      <c r="N254" s="144" t="s">
        <v>39</v>
      </c>
      <c r="P254" s="145">
        <f>O254*H254</f>
        <v>0</v>
      </c>
      <c r="Q254" s="145">
        <v>0</v>
      </c>
      <c r="R254" s="145">
        <f>Q254*H254</f>
        <v>0</v>
      </c>
      <c r="S254" s="145">
        <v>0</v>
      </c>
      <c r="T254" s="146">
        <f>S254*H254</f>
        <v>0</v>
      </c>
      <c r="AR254" s="147" t="s">
        <v>148</v>
      </c>
      <c r="AT254" s="147" t="s">
        <v>143</v>
      </c>
      <c r="AU254" s="147" t="s">
        <v>160</v>
      </c>
      <c r="AY254" s="16" t="s">
        <v>141</v>
      </c>
      <c r="BE254" s="148">
        <f>IF(N254="základní",J254,0)</f>
        <v>0</v>
      </c>
      <c r="BF254" s="148">
        <f>IF(N254="snížená",J254,0)</f>
        <v>0</v>
      </c>
      <c r="BG254" s="148">
        <f>IF(N254="zákl. přenesená",J254,0)</f>
        <v>0</v>
      </c>
      <c r="BH254" s="148">
        <f>IF(N254="sníž. přenesená",J254,0)</f>
        <v>0</v>
      </c>
      <c r="BI254" s="148">
        <f>IF(N254="nulová",J254,0)</f>
        <v>0</v>
      </c>
      <c r="BJ254" s="16" t="s">
        <v>80</v>
      </c>
      <c r="BK254" s="148">
        <f>ROUND(I254*H254,2)</f>
        <v>0</v>
      </c>
      <c r="BL254" s="16" t="s">
        <v>148</v>
      </c>
      <c r="BM254" s="147" t="s">
        <v>977</v>
      </c>
    </row>
    <row r="255" spans="2:65" s="1" customFormat="1">
      <c r="B255" s="31"/>
      <c r="D255" s="149" t="s">
        <v>150</v>
      </c>
      <c r="F255" s="150" t="s">
        <v>976</v>
      </c>
      <c r="I255" s="151"/>
      <c r="L255" s="31"/>
      <c r="M255" s="152"/>
      <c r="T255" s="54"/>
      <c r="AT255" s="16" t="s">
        <v>150</v>
      </c>
      <c r="AU255" s="16" t="s">
        <v>160</v>
      </c>
    </row>
    <row r="256" spans="2:65" s="1" customFormat="1" ht="16.5" customHeight="1">
      <c r="B256" s="135"/>
      <c r="C256" s="136" t="s">
        <v>978</v>
      </c>
      <c r="D256" s="136" t="s">
        <v>143</v>
      </c>
      <c r="E256" s="137" t="s">
        <v>979</v>
      </c>
      <c r="F256" s="138" t="s">
        <v>980</v>
      </c>
      <c r="G256" s="139" t="s">
        <v>157</v>
      </c>
      <c r="H256" s="140">
        <v>5</v>
      </c>
      <c r="I256" s="141"/>
      <c r="J256" s="142">
        <f>ROUND(I256*H256,2)</f>
        <v>0</v>
      </c>
      <c r="K256" s="138" t="s">
        <v>1</v>
      </c>
      <c r="L256" s="31"/>
      <c r="M256" s="143" t="s">
        <v>1</v>
      </c>
      <c r="N256" s="144" t="s">
        <v>39</v>
      </c>
      <c r="P256" s="145">
        <f>O256*H256</f>
        <v>0</v>
      </c>
      <c r="Q256" s="145">
        <v>0</v>
      </c>
      <c r="R256" s="145">
        <f>Q256*H256</f>
        <v>0</v>
      </c>
      <c r="S256" s="145">
        <v>0</v>
      </c>
      <c r="T256" s="146">
        <f>S256*H256</f>
        <v>0</v>
      </c>
      <c r="AR256" s="147" t="s">
        <v>148</v>
      </c>
      <c r="AT256" s="147" t="s">
        <v>143</v>
      </c>
      <c r="AU256" s="147" t="s">
        <v>160</v>
      </c>
      <c r="AY256" s="16" t="s">
        <v>141</v>
      </c>
      <c r="BE256" s="148">
        <f>IF(N256="základní",J256,0)</f>
        <v>0</v>
      </c>
      <c r="BF256" s="148">
        <f>IF(N256="snížená",J256,0)</f>
        <v>0</v>
      </c>
      <c r="BG256" s="148">
        <f>IF(N256="zákl. přenesená",J256,0)</f>
        <v>0</v>
      </c>
      <c r="BH256" s="148">
        <f>IF(N256="sníž. přenesená",J256,0)</f>
        <v>0</v>
      </c>
      <c r="BI256" s="148">
        <f>IF(N256="nulová",J256,0)</f>
        <v>0</v>
      </c>
      <c r="BJ256" s="16" t="s">
        <v>80</v>
      </c>
      <c r="BK256" s="148">
        <f>ROUND(I256*H256,2)</f>
        <v>0</v>
      </c>
      <c r="BL256" s="16" t="s">
        <v>148</v>
      </c>
      <c r="BM256" s="147" t="s">
        <v>981</v>
      </c>
    </row>
    <row r="257" spans="2:65" s="1" customFormat="1">
      <c r="B257" s="31"/>
      <c r="D257" s="149" t="s">
        <v>150</v>
      </c>
      <c r="F257" s="150" t="s">
        <v>980</v>
      </c>
      <c r="I257" s="151"/>
      <c r="L257" s="31"/>
      <c r="M257" s="152"/>
      <c r="T257" s="54"/>
      <c r="AT257" s="16" t="s">
        <v>150</v>
      </c>
      <c r="AU257" s="16" t="s">
        <v>160</v>
      </c>
    </row>
    <row r="258" spans="2:65" s="1" customFormat="1" ht="16.5" customHeight="1">
      <c r="B258" s="135"/>
      <c r="C258" s="136" t="s">
        <v>533</v>
      </c>
      <c r="D258" s="136" t="s">
        <v>143</v>
      </c>
      <c r="E258" s="137" t="s">
        <v>982</v>
      </c>
      <c r="F258" s="138" t="s">
        <v>983</v>
      </c>
      <c r="G258" s="139" t="s">
        <v>163</v>
      </c>
      <c r="H258" s="140">
        <v>1</v>
      </c>
      <c r="I258" s="141"/>
      <c r="J258" s="142">
        <f>ROUND(I258*H258,2)</f>
        <v>0</v>
      </c>
      <c r="K258" s="138" t="s">
        <v>1</v>
      </c>
      <c r="L258" s="31"/>
      <c r="M258" s="143" t="s">
        <v>1</v>
      </c>
      <c r="N258" s="144" t="s">
        <v>39</v>
      </c>
      <c r="P258" s="145">
        <f>O258*H258</f>
        <v>0</v>
      </c>
      <c r="Q258" s="145">
        <v>0</v>
      </c>
      <c r="R258" s="145">
        <f>Q258*H258</f>
        <v>0</v>
      </c>
      <c r="S258" s="145">
        <v>0</v>
      </c>
      <c r="T258" s="146">
        <f>S258*H258</f>
        <v>0</v>
      </c>
      <c r="AR258" s="147" t="s">
        <v>148</v>
      </c>
      <c r="AT258" s="147" t="s">
        <v>143</v>
      </c>
      <c r="AU258" s="147" t="s">
        <v>160</v>
      </c>
      <c r="AY258" s="16" t="s">
        <v>141</v>
      </c>
      <c r="BE258" s="148">
        <f>IF(N258="základní",J258,0)</f>
        <v>0</v>
      </c>
      <c r="BF258" s="148">
        <f>IF(N258="snížená",J258,0)</f>
        <v>0</v>
      </c>
      <c r="BG258" s="148">
        <f>IF(N258="zákl. přenesená",J258,0)</f>
        <v>0</v>
      </c>
      <c r="BH258" s="148">
        <f>IF(N258="sníž. přenesená",J258,0)</f>
        <v>0</v>
      </c>
      <c r="BI258" s="148">
        <f>IF(N258="nulová",J258,0)</f>
        <v>0</v>
      </c>
      <c r="BJ258" s="16" t="s">
        <v>80</v>
      </c>
      <c r="BK258" s="148">
        <f>ROUND(I258*H258,2)</f>
        <v>0</v>
      </c>
      <c r="BL258" s="16" t="s">
        <v>148</v>
      </c>
      <c r="BM258" s="147" t="s">
        <v>984</v>
      </c>
    </row>
    <row r="259" spans="2:65" s="1" customFormat="1">
      <c r="B259" s="31"/>
      <c r="D259" s="149" t="s">
        <v>150</v>
      </c>
      <c r="F259" s="150" t="s">
        <v>983</v>
      </c>
      <c r="I259" s="151"/>
      <c r="L259" s="31"/>
      <c r="M259" s="152"/>
      <c r="T259" s="54"/>
      <c r="AT259" s="16" t="s">
        <v>150</v>
      </c>
      <c r="AU259" s="16" t="s">
        <v>160</v>
      </c>
    </row>
    <row r="260" spans="2:65" s="1" customFormat="1" ht="16.5" customHeight="1">
      <c r="B260" s="135"/>
      <c r="C260" s="136" t="s">
        <v>985</v>
      </c>
      <c r="D260" s="136" t="s">
        <v>143</v>
      </c>
      <c r="E260" s="137" t="s">
        <v>986</v>
      </c>
      <c r="F260" s="138" t="s">
        <v>987</v>
      </c>
      <c r="G260" s="139" t="s">
        <v>163</v>
      </c>
      <c r="H260" s="140">
        <v>2</v>
      </c>
      <c r="I260" s="141"/>
      <c r="J260" s="142">
        <f>ROUND(I260*H260,2)</f>
        <v>0</v>
      </c>
      <c r="K260" s="138" t="s">
        <v>1</v>
      </c>
      <c r="L260" s="31"/>
      <c r="M260" s="143" t="s">
        <v>1</v>
      </c>
      <c r="N260" s="144" t="s">
        <v>39</v>
      </c>
      <c r="P260" s="145">
        <f>O260*H260</f>
        <v>0</v>
      </c>
      <c r="Q260" s="145">
        <v>0</v>
      </c>
      <c r="R260" s="145">
        <f>Q260*H260</f>
        <v>0</v>
      </c>
      <c r="S260" s="145">
        <v>0</v>
      </c>
      <c r="T260" s="146">
        <f>S260*H260</f>
        <v>0</v>
      </c>
      <c r="AR260" s="147" t="s">
        <v>148</v>
      </c>
      <c r="AT260" s="147" t="s">
        <v>143</v>
      </c>
      <c r="AU260" s="147" t="s">
        <v>160</v>
      </c>
      <c r="AY260" s="16" t="s">
        <v>141</v>
      </c>
      <c r="BE260" s="148">
        <f>IF(N260="základní",J260,0)</f>
        <v>0</v>
      </c>
      <c r="BF260" s="148">
        <f>IF(N260="snížená",J260,0)</f>
        <v>0</v>
      </c>
      <c r="BG260" s="148">
        <f>IF(N260="zákl. přenesená",J260,0)</f>
        <v>0</v>
      </c>
      <c r="BH260" s="148">
        <f>IF(N260="sníž. přenesená",J260,0)</f>
        <v>0</v>
      </c>
      <c r="BI260" s="148">
        <f>IF(N260="nulová",J260,0)</f>
        <v>0</v>
      </c>
      <c r="BJ260" s="16" t="s">
        <v>80</v>
      </c>
      <c r="BK260" s="148">
        <f>ROUND(I260*H260,2)</f>
        <v>0</v>
      </c>
      <c r="BL260" s="16" t="s">
        <v>148</v>
      </c>
      <c r="BM260" s="147" t="s">
        <v>988</v>
      </c>
    </row>
    <row r="261" spans="2:65" s="1" customFormat="1">
      <c r="B261" s="31"/>
      <c r="D261" s="149" t="s">
        <v>150</v>
      </c>
      <c r="F261" s="150" t="s">
        <v>987</v>
      </c>
      <c r="I261" s="151"/>
      <c r="L261" s="31"/>
      <c r="M261" s="152"/>
      <c r="T261" s="54"/>
      <c r="AT261" s="16" t="s">
        <v>150</v>
      </c>
      <c r="AU261" s="16" t="s">
        <v>160</v>
      </c>
    </row>
    <row r="262" spans="2:65" s="1" customFormat="1" ht="16.5" customHeight="1">
      <c r="B262" s="135"/>
      <c r="C262" s="136" t="s">
        <v>911</v>
      </c>
      <c r="D262" s="136" t="s">
        <v>143</v>
      </c>
      <c r="E262" s="137" t="s">
        <v>989</v>
      </c>
      <c r="F262" s="138" t="s">
        <v>990</v>
      </c>
      <c r="G262" s="139" t="s">
        <v>163</v>
      </c>
      <c r="H262" s="140">
        <v>40</v>
      </c>
      <c r="I262" s="141"/>
      <c r="J262" s="142">
        <f>ROUND(I262*H262,2)</f>
        <v>0</v>
      </c>
      <c r="K262" s="138" t="s">
        <v>1</v>
      </c>
      <c r="L262" s="31"/>
      <c r="M262" s="143" t="s">
        <v>1</v>
      </c>
      <c r="N262" s="144" t="s">
        <v>39</v>
      </c>
      <c r="P262" s="145">
        <f>O262*H262</f>
        <v>0</v>
      </c>
      <c r="Q262" s="145">
        <v>0</v>
      </c>
      <c r="R262" s="145">
        <f>Q262*H262</f>
        <v>0</v>
      </c>
      <c r="S262" s="145">
        <v>0</v>
      </c>
      <c r="T262" s="146">
        <f>S262*H262</f>
        <v>0</v>
      </c>
      <c r="AR262" s="147" t="s">
        <v>148</v>
      </c>
      <c r="AT262" s="147" t="s">
        <v>143</v>
      </c>
      <c r="AU262" s="147" t="s">
        <v>160</v>
      </c>
      <c r="AY262" s="16" t="s">
        <v>141</v>
      </c>
      <c r="BE262" s="148">
        <f>IF(N262="základní",J262,0)</f>
        <v>0</v>
      </c>
      <c r="BF262" s="148">
        <f>IF(N262="snížená",J262,0)</f>
        <v>0</v>
      </c>
      <c r="BG262" s="148">
        <f>IF(N262="zákl. přenesená",J262,0)</f>
        <v>0</v>
      </c>
      <c r="BH262" s="148">
        <f>IF(N262="sníž. přenesená",J262,0)</f>
        <v>0</v>
      </c>
      <c r="BI262" s="148">
        <f>IF(N262="nulová",J262,0)</f>
        <v>0</v>
      </c>
      <c r="BJ262" s="16" t="s">
        <v>80</v>
      </c>
      <c r="BK262" s="148">
        <f>ROUND(I262*H262,2)</f>
        <v>0</v>
      </c>
      <c r="BL262" s="16" t="s">
        <v>148</v>
      </c>
      <c r="BM262" s="147" t="s">
        <v>991</v>
      </c>
    </row>
    <row r="263" spans="2:65" s="1" customFormat="1">
      <c r="B263" s="31"/>
      <c r="D263" s="149" t="s">
        <v>150</v>
      </c>
      <c r="F263" s="150" t="s">
        <v>990</v>
      </c>
      <c r="I263" s="151"/>
      <c r="L263" s="31"/>
      <c r="M263" s="152"/>
      <c r="T263" s="54"/>
      <c r="AT263" s="16" t="s">
        <v>150</v>
      </c>
      <c r="AU263" s="16" t="s">
        <v>160</v>
      </c>
    </row>
    <row r="264" spans="2:65" s="1" customFormat="1" ht="16.5" customHeight="1">
      <c r="B264" s="135"/>
      <c r="C264" s="136" t="s">
        <v>992</v>
      </c>
      <c r="D264" s="136" t="s">
        <v>143</v>
      </c>
      <c r="E264" s="137" t="s">
        <v>993</v>
      </c>
      <c r="F264" s="138" t="s">
        <v>994</v>
      </c>
      <c r="G264" s="139" t="s">
        <v>163</v>
      </c>
      <c r="H264" s="140">
        <v>42</v>
      </c>
      <c r="I264" s="141"/>
      <c r="J264" s="142">
        <f>ROUND(I264*H264,2)</f>
        <v>0</v>
      </c>
      <c r="K264" s="138" t="s">
        <v>1</v>
      </c>
      <c r="L264" s="31"/>
      <c r="M264" s="143" t="s">
        <v>1</v>
      </c>
      <c r="N264" s="144" t="s">
        <v>39</v>
      </c>
      <c r="P264" s="145">
        <f>O264*H264</f>
        <v>0</v>
      </c>
      <c r="Q264" s="145">
        <v>0</v>
      </c>
      <c r="R264" s="145">
        <f>Q264*H264</f>
        <v>0</v>
      </c>
      <c r="S264" s="145">
        <v>0</v>
      </c>
      <c r="T264" s="146">
        <f>S264*H264</f>
        <v>0</v>
      </c>
      <c r="AR264" s="147" t="s">
        <v>148</v>
      </c>
      <c r="AT264" s="147" t="s">
        <v>143</v>
      </c>
      <c r="AU264" s="147" t="s">
        <v>160</v>
      </c>
      <c r="AY264" s="16" t="s">
        <v>141</v>
      </c>
      <c r="BE264" s="148">
        <f>IF(N264="základní",J264,0)</f>
        <v>0</v>
      </c>
      <c r="BF264" s="148">
        <f>IF(N264="snížená",J264,0)</f>
        <v>0</v>
      </c>
      <c r="BG264" s="148">
        <f>IF(N264="zákl. přenesená",J264,0)</f>
        <v>0</v>
      </c>
      <c r="BH264" s="148">
        <f>IF(N264="sníž. přenesená",J264,0)</f>
        <v>0</v>
      </c>
      <c r="BI264" s="148">
        <f>IF(N264="nulová",J264,0)</f>
        <v>0</v>
      </c>
      <c r="BJ264" s="16" t="s">
        <v>80</v>
      </c>
      <c r="BK264" s="148">
        <f>ROUND(I264*H264,2)</f>
        <v>0</v>
      </c>
      <c r="BL264" s="16" t="s">
        <v>148</v>
      </c>
      <c r="BM264" s="147" t="s">
        <v>995</v>
      </c>
    </row>
    <row r="265" spans="2:65" s="1" customFormat="1">
      <c r="B265" s="31"/>
      <c r="D265" s="149" t="s">
        <v>150</v>
      </c>
      <c r="F265" s="150" t="s">
        <v>994</v>
      </c>
      <c r="I265" s="151"/>
      <c r="L265" s="31"/>
      <c r="M265" s="152"/>
      <c r="T265" s="54"/>
      <c r="AT265" s="16" t="s">
        <v>150</v>
      </c>
      <c r="AU265" s="16" t="s">
        <v>160</v>
      </c>
    </row>
    <row r="266" spans="2:65" s="1" customFormat="1" ht="16.5" customHeight="1">
      <c r="B266" s="135"/>
      <c r="C266" s="136" t="s">
        <v>914</v>
      </c>
      <c r="D266" s="136" t="s">
        <v>143</v>
      </c>
      <c r="E266" s="137" t="s">
        <v>996</v>
      </c>
      <c r="F266" s="138" t="s">
        <v>997</v>
      </c>
      <c r="G266" s="139" t="s">
        <v>714</v>
      </c>
      <c r="H266" s="140">
        <v>1</v>
      </c>
      <c r="I266" s="141"/>
      <c r="J266" s="142">
        <f>ROUND(I266*H266,2)</f>
        <v>0</v>
      </c>
      <c r="K266" s="138" t="s">
        <v>1</v>
      </c>
      <c r="L266" s="31"/>
      <c r="M266" s="143" t="s">
        <v>1</v>
      </c>
      <c r="N266" s="144" t="s">
        <v>39</v>
      </c>
      <c r="P266" s="145">
        <f>O266*H266</f>
        <v>0</v>
      </c>
      <c r="Q266" s="145">
        <v>0</v>
      </c>
      <c r="R266" s="145">
        <f>Q266*H266</f>
        <v>0</v>
      </c>
      <c r="S266" s="145">
        <v>0</v>
      </c>
      <c r="T266" s="146">
        <f>S266*H266</f>
        <v>0</v>
      </c>
      <c r="AR266" s="147" t="s">
        <v>148</v>
      </c>
      <c r="AT266" s="147" t="s">
        <v>143</v>
      </c>
      <c r="AU266" s="147" t="s">
        <v>160</v>
      </c>
      <c r="AY266" s="16" t="s">
        <v>141</v>
      </c>
      <c r="BE266" s="148">
        <f>IF(N266="základní",J266,0)</f>
        <v>0</v>
      </c>
      <c r="BF266" s="148">
        <f>IF(N266="snížená",J266,0)</f>
        <v>0</v>
      </c>
      <c r="BG266" s="148">
        <f>IF(N266="zákl. přenesená",J266,0)</f>
        <v>0</v>
      </c>
      <c r="BH266" s="148">
        <f>IF(N266="sníž. přenesená",J266,0)</f>
        <v>0</v>
      </c>
      <c r="BI266" s="148">
        <f>IF(N266="nulová",J266,0)</f>
        <v>0</v>
      </c>
      <c r="BJ266" s="16" t="s">
        <v>80</v>
      </c>
      <c r="BK266" s="148">
        <f>ROUND(I266*H266,2)</f>
        <v>0</v>
      </c>
      <c r="BL266" s="16" t="s">
        <v>148</v>
      </c>
      <c r="BM266" s="147" t="s">
        <v>998</v>
      </c>
    </row>
    <row r="267" spans="2:65" s="1" customFormat="1">
      <c r="B267" s="31"/>
      <c r="D267" s="149" t="s">
        <v>150</v>
      </c>
      <c r="F267" s="150" t="s">
        <v>997</v>
      </c>
      <c r="I267" s="151"/>
      <c r="L267" s="31"/>
      <c r="M267" s="152"/>
      <c r="T267" s="54"/>
      <c r="AT267" s="16" t="s">
        <v>150</v>
      </c>
      <c r="AU267" s="16" t="s">
        <v>160</v>
      </c>
    </row>
    <row r="268" spans="2:65" s="11" customFormat="1" ht="20.85" customHeight="1">
      <c r="B268" s="123"/>
      <c r="D268" s="124" t="s">
        <v>73</v>
      </c>
      <c r="E268" s="133" t="s">
        <v>999</v>
      </c>
      <c r="F268" s="133" t="s">
        <v>1000</v>
      </c>
      <c r="I268" s="126"/>
      <c r="J268" s="134">
        <f>BK268</f>
        <v>0</v>
      </c>
      <c r="L268" s="123"/>
      <c r="M268" s="128"/>
      <c r="P268" s="129">
        <f>SUM(P269:P282)</f>
        <v>0</v>
      </c>
      <c r="R268" s="129">
        <f>SUM(R269:R282)</f>
        <v>0</v>
      </c>
      <c r="T268" s="130">
        <f>SUM(T269:T282)</f>
        <v>0</v>
      </c>
      <c r="AR268" s="124" t="s">
        <v>80</v>
      </c>
      <c r="AT268" s="131" t="s">
        <v>73</v>
      </c>
      <c r="AU268" s="131" t="s">
        <v>82</v>
      </c>
      <c r="AY268" s="124" t="s">
        <v>141</v>
      </c>
      <c r="BK268" s="132">
        <f>SUM(BK269:BK282)</f>
        <v>0</v>
      </c>
    </row>
    <row r="269" spans="2:65" s="1" customFormat="1" ht="16.5" customHeight="1">
      <c r="B269" s="135"/>
      <c r="C269" s="136" t="s">
        <v>1001</v>
      </c>
      <c r="D269" s="136" t="s">
        <v>143</v>
      </c>
      <c r="E269" s="137" t="s">
        <v>1002</v>
      </c>
      <c r="F269" s="138" t="s">
        <v>1003</v>
      </c>
      <c r="G269" s="139" t="s">
        <v>193</v>
      </c>
      <c r="H269" s="140">
        <v>24</v>
      </c>
      <c r="I269" s="141"/>
      <c r="J269" s="142">
        <f>ROUND(I269*H269,2)</f>
        <v>0</v>
      </c>
      <c r="K269" s="138" t="s">
        <v>1</v>
      </c>
      <c r="L269" s="31"/>
      <c r="M269" s="143" t="s">
        <v>1</v>
      </c>
      <c r="N269" s="144" t="s">
        <v>39</v>
      </c>
      <c r="P269" s="145">
        <f>O269*H269</f>
        <v>0</v>
      </c>
      <c r="Q269" s="145">
        <v>0</v>
      </c>
      <c r="R269" s="145">
        <f>Q269*H269</f>
        <v>0</v>
      </c>
      <c r="S269" s="145">
        <v>0</v>
      </c>
      <c r="T269" s="146">
        <f>S269*H269</f>
        <v>0</v>
      </c>
      <c r="AR269" s="147" t="s">
        <v>148</v>
      </c>
      <c r="AT269" s="147" t="s">
        <v>143</v>
      </c>
      <c r="AU269" s="147" t="s">
        <v>160</v>
      </c>
      <c r="AY269" s="16" t="s">
        <v>141</v>
      </c>
      <c r="BE269" s="148">
        <f>IF(N269="základní",J269,0)</f>
        <v>0</v>
      </c>
      <c r="BF269" s="148">
        <f>IF(N269="snížená",J269,0)</f>
        <v>0</v>
      </c>
      <c r="BG269" s="148">
        <f>IF(N269="zákl. přenesená",J269,0)</f>
        <v>0</v>
      </c>
      <c r="BH269" s="148">
        <f>IF(N269="sníž. přenesená",J269,0)</f>
        <v>0</v>
      </c>
      <c r="BI269" s="148">
        <f>IF(N269="nulová",J269,0)</f>
        <v>0</v>
      </c>
      <c r="BJ269" s="16" t="s">
        <v>80</v>
      </c>
      <c r="BK269" s="148">
        <f>ROUND(I269*H269,2)</f>
        <v>0</v>
      </c>
      <c r="BL269" s="16" t="s">
        <v>148</v>
      </c>
      <c r="BM269" s="147" t="s">
        <v>1004</v>
      </c>
    </row>
    <row r="270" spans="2:65" s="1" customFormat="1">
      <c r="B270" s="31"/>
      <c r="D270" s="149" t="s">
        <v>150</v>
      </c>
      <c r="F270" s="150" t="s">
        <v>1003</v>
      </c>
      <c r="I270" s="151"/>
      <c r="L270" s="31"/>
      <c r="M270" s="152"/>
      <c r="T270" s="54"/>
      <c r="AT270" s="16" t="s">
        <v>150</v>
      </c>
      <c r="AU270" s="16" t="s">
        <v>160</v>
      </c>
    </row>
    <row r="271" spans="2:65" s="1" customFormat="1" ht="16.5" customHeight="1">
      <c r="B271" s="135"/>
      <c r="C271" s="136" t="s">
        <v>458</v>
      </c>
      <c r="D271" s="136" t="s">
        <v>143</v>
      </c>
      <c r="E271" s="137" t="s">
        <v>1005</v>
      </c>
      <c r="F271" s="138" t="s">
        <v>1006</v>
      </c>
      <c r="G271" s="139" t="s">
        <v>193</v>
      </c>
      <c r="H271" s="140">
        <v>8</v>
      </c>
      <c r="I271" s="141"/>
      <c r="J271" s="142">
        <f>ROUND(I271*H271,2)</f>
        <v>0</v>
      </c>
      <c r="K271" s="138" t="s">
        <v>1</v>
      </c>
      <c r="L271" s="31"/>
      <c r="M271" s="143" t="s">
        <v>1</v>
      </c>
      <c r="N271" s="144" t="s">
        <v>39</v>
      </c>
      <c r="P271" s="145">
        <f>O271*H271</f>
        <v>0</v>
      </c>
      <c r="Q271" s="145">
        <v>0</v>
      </c>
      <c r="R271" s="145">
        <f>Q271*H271</f>
        <v>0</v>
      </c>
      <c r="S271" s="145">
        <v>0</v>
      </c>
      <c r="T271" s="146">
        <f>S271*H271</f>
        <v>0</v>
      </c>
      <c r="AR271" s="147" t="s">
        <v>148</v>
      </c>
      <c r="AT271" s="147" t="s">
        <v>143</v>
      </c>
      <c r="AU271" s="147" t="s">
        <v>160</v>
      </c>
      <c r="AY271" s="16" t="s">
        <v>141</v>
      </c>
      <c r="BE271" s="148">
        <f>IF(N271="základní",J271,0)</f>
        <v>0</v>
      </c>
      <c r="BF271" s="148">
        <f>IF(N271="snížená",J271,0)</f>
        <v>0</v>
      </c>
      <c r="BG271" s="148">
        <f>IF(N271="zákl. přenesená",J271,0)</f>
        <v>0</v>
      </c>
      <c r="BH271" s="148">
        <f>IF(N271="sníž. přenesená",J271,0)</f>
        <v>0</v>
      </c>
      <c r="BI271" s="148">
        <f>IF(N271="nulová",J271,0)</f>
        <v>0</v>
      </c>
      <c r="BJ271" s="16" t="s">
        <v>80</v>
      </c>
      <c r="BK271" s="148">
        <f>ROUND(I271*H271,2)</f>
        <v>0</v>
      </c>
      <c r="BL271" s="16" t="s">
        <v>148</v>
      </c>
      <c r="BM271" s="147" t="s">
        <v>761</v>
      </c>
    </row>
    <row r="272" spans="2:65" s="1" customFormat="1">
      <c r="B272" s="31"/>
      <c r="D272" s="149" t="s">
        <v>150</v>
      </c>
      <c r="F272" s="150" t="s">
        <v>1006</v>
      </c>
      <c r="I272" s="151"/>
      <c r="L272" s="31"/>
      <c r="M272" s="152"/>
      <c r="T272" s="54"/>
      <c r="AT272" s="16" t="s">
        <v>150</v>
      </c>
      <c r="AU272" s="16" t="s">
        <v>160</v>
      </c>
    </row>
    <row r="273" spans="2:65" s="1" customFormat="1" ht="16.5" customHeight="1">
      <c r="B273" s="135"/>
      <c r="C273" s="136" t="s">
        <v>1007</v>
      </c>
      <c r="D273" s="136" t="s">
        <v>143</v>
      </c>
      <c r="E273" s="137" t="s">
        <v>1008</v>
      </c>
      <c r="F273" s="138" t="s">
        <v>1009</v>
      </c>
      <c r="G273" s="139" t="s">
        <v>714</v>
      </c>
      <c r="H273" s="140">
        <v>1</v>
      </c>
      <c r="I273" s="141"/>
      <c r="J273" s="142">
        <f>ROUND(I273*H273,2)</f>
        <v>0</v>
      </c>
      <c r="K273" s="138" t="s">
        <v>1</v>
      </c>
      <c r="L273" s="31"/>
      <c r="M273" s="143" t="s">
        <v>1</v>
      </c>
      <c r="N273" s="144" t="s">
        <v>39</v>
      </c>
      <c r="P273" s="145">
        <f>O273*H273</f>
        <v>0</v>
      </c>
      <c r="Q273" s="145">
        <v>0</v>
      </c>
      <c r="R273" s="145">
        <f>Q273*H273</f>
        <v>0</v>
      </c>
      <c r="S273" s="145">
        <v>0</v>
      </c>
      <c r="T273" s="146">
        <f>S273*H273</f>
        <v>0</v>
      </c>
      <c r="AR273" s="147" t="s">
        <v>148</v>
      </c>
      <c r="AT273" s="147" t="s">
        <v>143</v>
      </c>
      <c r="AU273" s="147" t="s">
        <v>160</v>
      </c>
      <c r="AY273" s="16" t="s">
        <v>141</v>
      </c>
      <c r="BE273" s="148">
        <f>IF(N273="základní",J273,0)</f>
        <v>0</v>
      </c>
      <c r="BF273" s="148">
        <f>IF(N273="snížená",J273,0)</f>
        <v>0</v>
      </c>
      <c r="BG273" s="148">
        <f>IF(N273="zákl. přenesená",J273,0)</f>
        <v>0</v>
      </c>
      <c r="BH273" s="148">
        <f>IF(N273="sníž. přenesená",J273,0)</f>
        <v>0</v>
      </c>
      <c r="BI273" s="148">
        <f>IF(N273="nulová",J273,0)</f>
        <v>0</v>
      </c>
      <c r="BJ273" s="16" t="s">
        <v>80</v>
      </c>
      <c r="BK273" s="148">
        <f>ROUND(I273*H273,2)</f>
        <v>0</v>
      </c>
      <c r="BL273" s="16" t="s">
        <v>148</v>
      </c>
      <c r="BM273" s="147" t="s">
        <v>1010</v>
      </c>
    </row>
    <row r="274" spans="2:65" s="1" customFormat="1">
      <c r="B274" s="31"/>
      <c r="D274" s="149" t="s">
        <v>150</v>
      </c>
      <c r="F274" s="150" t="s">
        <v>1009</v>
      </c>
      <c r="I274" s="151"/>
      <c r="L274" s="31"/>
      <c r="M274" s="152"/>
      <c r="T274" s="54"/>
      <c r="AT274" s="16" t="s">
        <v>150</v>
      </c>
      <c r="AU274" s="16" t="s">
        <v>160</v>
      </c>
    </row>
    <row r="275" spans="2:65" s="1" customFormat="1" ht="16.5" customHeight="1">
      <c r="B275" s="135"/>
      <c r="C275" s="136" t="s">
        <v>919</v>
      </c>
      <c r="D275" s="136" t="s">
        <v>143</v>
      </c>
      <c r="E275" s="137" t="s">
        <v>1011</v>
      </c>
      <c r="F275" s="138" t="s">
        <v>1012</v>
      </c>
      <c r="G275" s="139" t="s">
        <v>193</v>
      </c>
      <c r="H275" s="140">
        <v>10</v>
      </c>
      <c r="I275" s="141"/>
      <c r="J275" s="142">
        <f>ROUND(I275*H275,2)</f>
        <v>0</v>
      </c>
      <c r="K275" s="138" t="s">
        <v>1</v>
      </c>
      <c r="L275" s="31"/>
      <c r="M275" s="143" t="s">
        <v>1</v>
      </c>
      <c r="N275" s="144" t="s">
        <v>39</v>
      </c>
      <c r="P275" s="145">
        <f>O275*H275</f>
        <v>0</v>
      </c>
      <c r="Q275" s="145">
        <v>0</v>
      </c>
      <c r="R275" s="145">
        <f>Q275*H275</f>
        <v>0</v>
      </c>
      <c r="S275" s="145">
        <v>0</v>
      </c>
      <c r="T275" s="146">
        <f>S275*H275</f>
        <v>0</v>
      </c>
      <c r="AR275" s="147" t="s">
        <v>148</v>
      </c>
      <c r="AT275" s="147" t="s">
        <v>143</v>
      </c>
      <c r="AU275" s="147" t="s">
        <v>160</v>
      </c>
      <c r="AY275" s="16" t="s">
        <v>141</v>
      </c>
      <c r="BE275" s="148">
        <f>IF(N275="základní",J275,0)</f>
        <v>0</v>
      </c>
      <c r="BF275" s="148">
        <f>IF(N275="snížená",J275,0)</f>
        <v>0</v>
      </c>
      <c r="BG275" s="148">
        <f>IF(N275="zákl. přenesená",J275,0)</f>
        <v>0</v>
      </c>
      <c r="BH275" s="148">
        <f>IF(N275="sníž. přenesená",J275,0)</f>
        <v>0</v>
      </c>
      <c r="BI275" s="148">
        <f>IF(N275="nulová",J275,0)</f>
        <v>0</v>
      </c>
      <c r="BJ275" s="16" t="s">
        <v>80</v>
      </c>
      <c r="BK275" s="148">
        <f>ROUND(I275*H275,2)</f>
        <v>0</v>
      </c>
      <c r="BL275" s="16" t="s">
        <v>148</v>
      </c>
      <c r="BM275" s="147" t="s">
        <v>1013</v>
      </c>
    </row>
    <row r="276" spans="2:65" s="1" customFormat="1">
      <c r="B276" s="31"/>
      <c r="D276" s="149" t="s">
        <v>150</v>
      </c>
      <c r="F276" s="150" t="s">
        <v>1012</v>
      </c>
      <c r="I276" s="151"/>
      <c r="L276" s="31"/>
      <c r="M276" s="152"/>
      <c r="T276" s="54"/>
      <c r="AT276" s="16" t="s">
        <v>150</v>
      </c>
      <c r="AU276" s="16" t="s">
        <v>160</v>
      </c>
    </row>
    <row r="277" spans="2:65" s="1" customFormat="1" ht="16.5" customHeight="1">
      <c r="B277" s="135"/>
      <c r="C277" s="136" t="s">
        <v>1014</v>
      </c>
      <c r="D277" s="136" t="s">
        <v>143</v>
      </c>
      <c r="E277" s="137" t="s">
        <v>1015</v>
      </c>
      <c r="F277" s="138" t="s">
        <v>1016</v>
      </c>
      <c r="G277" s="139" t="s">
        <v>193</v>
      </c>
      <c r="H277" s="140">
        <v>10</v>
      </c>
      <c r="I277" s="141"/>
      <c r="J277" s="142">
        <f>ROUND(I277*H277,2)</f>
        <v>0</v>
      </c>
      <c r="K277" s="138" t="s">
        <v>1</v>
      </c>
      <c r="L277" s="31"/>
      <c r="M277" s="143" t="s">
        <v>1</v>
      </c>
      <c r="N277" s="144" t="s">
        <v>39</v>
      </c>
      <c r="P277" s="145">
        <f>O277*H277</f>
        <v>0</v>
      </c>
      <c r="Q277" s="145">
        <v>0</v>
      </c>
      <c r="R277" s="145">
        <f>Q277*H277</f>
        <v>0</v>
      </c>
      <c r="S277" s="145">
        <v>0</v>
      </c>
      <c r="T277" s="146">
        <f>S277*H277</f>
        <v>0</v>
      </c>
      <c r="AR277" s="147" t="s">
        <v>148</v>
      </c>
      <c r="AT277" s="147" t="s">
        <v>143</v>
      </c>
      <c r="AU277" s="147" t="s">
        <v>160</v>
      </c>
      <c r="AY277" s="16" t="s">
        <v>141</v>
      </c>
      <c r="BE277" s="148">
        <f>IF(N277="základní",J277,0)</f>
        <v>0</v>
      </c>
      <c r="BF277" s="148">
        <f>IF(N277="snížená",J277,0)</f>
        <v>0</v>
      </c>
      <c r="BG277" s="148">
        <f>IF(N277="zákl. přenesená",J277,0)</f>
        <v>0</v>
      </c>
      <c r="BH277" s="148">
        <f>IF(N277="sníž. přenesená",J277,0)</f>
        <v>0</v>
      </c>
      <c r="BI277" s="148">
        <f>IF(N277="nulová",J277,0)</f>
        <v>0</v>
      </c>
      <c r="BJ277" s="16" t="s">
        <v>80</v>
      </c>
      <c r="BK277" s="148">
        <f>ROUND(I277*H277,2)</f>
        <v>0</v>
      </c>
      <c r="BL277" s="16" t="s">
        <v>148</v>
      </c>
      <c r="BM277" s="147" t="s">
        <v>183</v>
      </c>
    </row>
    <row r="278" spans="2:65" s="1" customFormat="1">
      <c r="B278" s="31"/>
      <c r="D278" s="149" t="s">
        <v>150</v>
      </c>
      <c r="F278" s="150" t="s">
        <v>1016</v>
      </c>
      <c r="I278" s="151"/>
      <c r="L278" s="31"/>
      <c r="M278" s="152"/>
      <c r="T278" s="54"/>
      <c r="AT278" s="16" t="s">
        <v>150</v>
      </c>
      <c r="AU278" s="16" t="s">
        <v>160</v>
      </c>
    </row>
    <row r="279" spans="2:65" s="1" customFormat="1" ht="16.5" customHeight="1">
      <c r="B279" s="135"/>
      <c r="C279" s="136" t="s">
        <v>922</v>
      </c>
      <c r="D279" s="136" t="s">
        <v>143</v>
      </c>
      <c r="E279" s="137" t="s">
        <v>1017</v>
      </c>
      <c r="F279" s="138" t="s">
        <v>1018</v>
      </c>
      <c r="G279" s="139" t="s">
        <v>193</v>
      </c>
      <c r="H279" s="140">
        <v>18</v>
      </c>
      <c r="I279" s="141"/>
      <c r="J279" s="142">
        <f>ROUND(I279*H279,2)</f>
        <v>0</v>
      </c>
      <c r="K279" s="138" t="s">
        <v>1</v>
      </c>
      <c r="L279" s="31"/>
      <c r="M279" s="143" t="s">
        <v>1</v>
      </c>
      <c r="N279" s="144" t="s">
        <v>39</v>
      </c>
      <c r="P279" s="145">
        <f>O279*H279</f>
        <v>0</v>
      </c>
      <c r="Q279" s="145">
        <v>0</v>
      </c>
      <c r="R279" s="145">
        <f>Q279*H279</f>
        <v>0</v>
      </c>
      <c r="S279" s="145">
        <v>0</v>
      </c>
      <c r="T279" s="146">
        <f>S279*H279</f>
        <v>0</v>
      </c>
      <c r="AR279" s="147" t="s">
        <v>148</v>
      </c>
      <c r="AT279" s="147" t="s">
        <v>143</v>
      </c>
      <c r="AU279" s="147" t="s">
        <v>160</v>
      </c>
      <c r="AY279" s="16" t="s">
        <v>141</v>
      </c>
      <c r="BE279" s="148">
        <f>IF(N279="základní",J279,0)</f>
        <v>0</v>
      </c>
      <c r="BF279" s="148">
        <f>IF(N279="snížená",J279,0)</f>
        <v>0</v>
      </c>
      <c r="BG279" s="148">
        <f>IF(N279="zákl. přenesená",J279,0)</f>
        <v>0</v>
      </c>
      <c r="BH279" s="148">
        <f>IF(N279="sníž. přenesená",J279,0)</f>
        <v>0</v>
      </c>
      <c r="BI279" s="148">
        <f>IF(N279="nulová",J279,0)</f>
        <v>0</v>
      </c>
      <c r="BJ279" s="16" t="s">
        <v>80</v>
      </c>
      <c r="BK279" s="148">
        <f>ROUND(I279*H279,2)</f>
        <v>0</v>
      </c>
      <c r="BL279" s="16" t="s">
        <v>148</v>
      </c>
      <c r="BM279" s="147" t="s">
        <v>1019</v>
      </c>
    </row>
    <row r="280" spans="2:65" s="1" customFormat="1">
      <c r="B280" s="31"/>
      <c r="D280" s="149" t="s">
        <v>150</v>
      </c>
      <c r="F280" s="150" t="s">
        <v>1018</v>
      </c>
      <c r="I280" s="151"/>
      <c r="L280" s="31"/>
      <c r="M280" s="152"/>
      <c r="T280" s="54"/>
      <c r="AT280" s="16" t="s">
        <v>150</v>
      </c>
      <c r="AU280" s="16" t="s">
        <v>160</v>
      </c>
    </row>
    <row r="281" spans="2:65" s="1" customFormat="1" ht="16.5" customHeight="1">
      <c r="B281" s="135"/>
      <c r="C281" s="136" t="s">
        <v>1020</v>
      </c>
      <c r="D281" s="136" t="s">
        <v>143</v>
      </c>
      <c r="E281" s="137" t="s">
        <v>1021</v>
      </c>
      <c r="F281" s="138" t="s">
        <v>1022</v>
      </c>
      <c r="G281" s="139" t="s">
        <v>193</v>
      </c>
      <c r="H281" s="140">
        <v>8</v>
      </c>
      <c r="I281" s="141"/>
      <c r="J281" s="142">
        <f>ROUND(I281*H281,2)</f>
        <v>0</v>
      </c>
      <c r="K281" s="138" t="s">
        <v>1</v>
      </c>
      <c r="L281" s="31"/>
      <c r="M281" s="143" t="s">
        <v>1</v>
      </c>
      <c r="N281" s="144" t="s">
        <v>39</v>
      </c>
      <c r="P281" s="145">
        <f>O281*H281</f>
        <v>0</v>
      </c>
      <c r="Q281" s="145">
        <v>0</v>
      </c>
      <c r="R281" s="145">
        <f>Q281*H281</f>
        <v>0</v>
      </c>
      <c r="S281" s="145">
        <v>0</v>
      </c>
      <c r="T281" s="146">
        <f>S281*H281</f>
        <v>0</v>
      </c>
      <c r="AR281" s="147" t="s">
        <v>148</v>
      </c>
      <c r="AT281" s="147" t="s">
        <v>143</v>
      </c>
      <c r="AU281" s="147" t="s">
        <v>160</v>
      </c>
      <c r="AY281" s="16" t="s">
        <v>141</v>
      </c>
      <c r="BE281" s="148">
        <f>IF(N281="základní",J281,0)</f>
        <v>0</v>
      </c>
      <c r="BF281" s="148">
        <f>IF(N281="snížená",J281,0)</f>
        <v>0</v>
      </c>
      <c r="BG281" s="148">
        <f>IF(N281="zákl. přenesená",J281,0)</f>
        <v>0</v>
      </c>
      <c r="BH281" s="148">
        <f>IF(N281="sníž. přenesená",J281,0)</f>
        <v>0</v>
      </c>
      <c r="BI281" s="148">
        <f>IF(N281="nulová",J281,0)</f>
        <v>0</v>
      </c>
      <c r="BJ281" s="16" t="s">
        <v>80</v>
      </c>
      <c r="BK281" s="148">
        <f>ROUND(I281*H281,2)</f>
        <v>0</v>
      </c>
      <c r="BL281" s="16" t="s">
        <v>148</v>
      </c>
      <c r="BM281" s="147" t="s">
        <v>1023</v>
      </c>
    </row>
    <row r="282" spans="2:65" s="1" customFormat="1">
      <c r="B282" s="31"/>
      <c r="D282" s="149" t="s">
        <v>150</v>
      </c>
      <c r="F282" s="150" t="s">
        <v>1022</v>
      </c>
      <c r="I282" s="151"/>
      <c r="L282" s="31"/>
      <c r="M282" s="184"/>
      <c r="N282" s="185"/>
      <c r="O282" s="185"/>
      <c r="P282" s="185"/>
      <c r="Q282" s="185"/>
      <c r="R282" s="185"/>
      <c r="S282" s="185"/>
      <c r="T282" s="186"/>
      <c r="AT282" s="16" t="s">
        <v>150</v>
      </c>
      <c r="AU282" s="16" t="s">
        <v>160</v>
      </c>
    </row>
    <row r="283" spans="2:65" s="1" customFormat="1" ht="6.95" customHeight="1">
      <c r="B283" s="43"/>
      <c r="C283" s="44"/>
      <c r="D283" s="44"/>
      <c r="E283" s="44"/>
      <c r="F283" s="44"/>
      <c r="G283" s="44"/>
      <c r="H283" s="44"/>
      <c r="I283" s="44"/>
      <c r="J283" s="44"/>
      <c r="K283" s="44"/>
      <c r="L283" s="31"/>
    </row>
  </sheetData>
  <autoFilter ref="C125:K282"/>
  <mergeCells count="13">
    <mergeCell ref="L125:AA125"/>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9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3" t="s">
        <v>5</v>
      </c>
      <c r="M2" s="234"/>
      <c r="N2" s="234"/>
      <c r="O2" s="234"/>
      <c r="P2" s="234"/>
      <c r="Q2" s="234"/>
      <c r="R2" s="234"/>
      <c r="S2" s="234"/>
      <c r="T2" s="234"/>
      <c r="U2" s="234"/>
      <c r="V2" s="234"/>
      <c r="AT2" s="16" t="s">
        <v>102</v>
      </c>
    </row>
    <row r="3" spans="2:46" ht="6.95" customHeight="1">
      <c r="B3" s="17"/>
      <c r="C3" s="18"/>
      <c r="D3" s="18"/>
      <c r="E3" s="18"/>
      <c r="F3" s="18"/>
      <c r="G3" s="18"/>
      <c r="H3" s="18"/>
      <c r="I3" s="18"/>
      <c r="J3" s="18"/>
      <c r="K3" s="18"/>
      <c r="L3" s="19"/>
      <c r="AT3" s="16" t="s">
        <v>82</v>
      </c>
    </row>
    <row r="4" spans="2:46" ht="24.95" customHeight="1">
      <c r="B4" s="19"/>
      <c r="D4" s="20" t="s">
        <v>103</v>
      </c>
      <c r="L4" s="19"/>
      <c r="M4" s="91" t="s">
        <v>10</v>
      </c>
      <c r="AT4" s="16" t="s">
        <v>3</v>
      </c>
    </row>
    <row r="5" spans="2:46" ht="6.95" customHeight="1">
      <c r="B5" s="19"/>
      <c r="L5" s="19"/>
    </row>
    <row r="6" spans="2:46" ht="12" customHeight="1">
      <c r="B6" s="19"/>
      <c r="D6" s="26" t="s">
        <v>16</v>
      </c>
      <c r="L6" s="19"/>
    </row>
    <row r="7" spans="2:46" ht="26.25" customHeight="1">
      <c r="B7" s="19"/>
      <c r="E7" s="248" t="str">
        <f>'Rekapitulace stavby'!K6</f>
        <v>Lapák štěrku v prostoru stávajícího nátoku do odlehčovací komory OK1C v areálu ČOV Karviná</v>
      </c>
      <c r="F7" s="249"/>
      <c r="G7" s="249"/>
      <c r="H7" s="249"/>
      <c r="L7" s="19"/>
    </row>
    <row r="8" spans="2:46" ht="12" customHeight="1">
      <c r="B8" s="19"/>
      <c r="D8" s="26" t="s">
        <v>104</v>
      </c>
      <c r="L8" s="19"/>
    </row>
    <row r="9" spans="2:46" s="1" customFormat="1" ht="23.25" customHeight="1">
      <c r="B9" s="31"/>
      <c r="E9" s="248" t="s">
        <v>105</v>
      </c>
      <c r="F9" s="247"/>
      <c r="G9" s="247"/>
      <c r="H9" s="247"/>
      <c r="L9" s="31"/>
    </row>
    <row r="10" spans="2:46" s="1" customFormat="1" ht="12" customHeight="1">
      <c r="B10" s="31"/>
      <c r="D10" s="26" t="s">
        <v>106</v>
      </c>
      <c r="L10" s="31"/>
    </row>
    <row r="11" spans="2:46" s="1" customFormat="1" ht="16.5" customHeight="1">
      <c r="B11" s="31"/>
      <c r="E11" s="224" t="s">
        <v>1024</v>
      </c>
      <c r="F11" s="247"/>
      <c r="G11" s="247"/>
      <c r="H11" s="247"/>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f>'Rekapitulace stavby'!AN8</f>
        <v>44947</v>
      </c>
      <c r="L14" s="31"/>
    </row>
    <row r="15" spans="2:46" s="1" customFormat="1" ht="10.9" customHeight="1">
      <c r="B15" s="31"/>
      <c r="L15" s="31"/>
    </row>
    <row r="16" spans="2:46" s="1" customFormat="1" ht="12" customHeight="1">
      <c r="B16" s="31"/>
      <c r="D16" s="26" t="s">
        <v>23</v>
      </c>
      <c r="I16" s="26" t="s">
        <v>24</v>
      </c>
      <c r="J16" s="24" t="s">
        <v>1</v>
      </c>
      <c r="L16" s="31"/>
    </row>
    <row r="17" spans="2:12" s="1" customFormat="1" ht="18" customHeight="1">
      <c r="B17" s="31"/>
      <c r="E17" s="24" t="s">
        <v>25</v>
      </c>
      <c r="I17" s="26" t="s">
        <v>26</v>
      </c>
      <c r="J17" s="24" t="s">
        <v>1</v>
      </c>
      <c r="L17" s="31"/>
    </row>
    <row r="18" spans="2:12" s="1" customFormat="1" ht="6.95" customHeight="1">
      <c r="B18" s="31"/>
      <c r="L18" s="31"/>
    </row>
    <row r="19" spans="2:12" s="1" customFormat="1" ht="12" customHeight="1">
      <c r="B19" s="31"/>
      <c r="D19" s="26" t="s">
        <v>27</v>
      </c>
      <c r="I19" s="26" t="s">
        <v>24</v>
      </c>
      <c r="J19" s="27" t="str">
        <f>'Rekapitulace stavby'!AN13</f>
        <v>Vyplň údaj</v>
      </c>
      <c r="L19" s="31"/>
    </row>
    <row r="20" spans="2:12" s="1" customFormat="1" ht="18" customHeight="1">
      <c r="B20" s="31"/>
      <c r="E20" s="250" t="str">
        <f>'Rekapitulace stavby'!E14</f>
        <v>Vyplň údaj</v>
      </c>
      <c r="F20" s="242"/>
      <c r="G20" s="242"/>
      <c r="H20" s="242"/>
      <c r="I20" s="26" t="s">
        <v>26</v>
      </c>
      <c r="J20" s="27" t="str">
        <f>'Rekapitulace stavby'!AN14</f>
        <v>Vyplň údaj</v>
      </c>
      <c r="L20" s="31"/>
    </row>
    <row r="21" spans="2:12" s="1" customFormat="1" ht="6.95" customHeight="1">
      <c r="B21" s="31"/>
      <c r="L21" s="31"/>
    </row>
    <row r="22" spans="2:12" s="1" customFormat="1" ht="12" customHeight="1">
      <c r="B22" s="31"/>
      <c r="D22" s="26" t="s">
        <v>29</v>
      </c>
      <c r="I22" s="26" t="s">
        <v>24</v>
      </c>
      <c r="J22" s="24" t="s">
        <v>1</v>
      </c>
      <c r="L22" s="31"/>
    </row>
    <row r="23" spans="2:12" s="1" customFormat="1" ht="18" customHeight="1">
      <c r="B23" s="31"/>
      <c r="E23" s="24" t="s">
        <v>30</v>
      </c>
      <c r="I23" s="26" t="s">
        <v>26</v>
      </c>
      <c r="J23" s="24" t="s">
        <v>1</v>
      </c>
      <c r="L23" s="31"/>
    </row>
    <row r="24" spans="2:12" s="1" customFormat="1" ht="6.95" customHeight="1">
      <c r="B24" s="31"/>
      <c r="L24" s="31"/>
    </row>
    <row r="25" spans="2:12" s="1" customFormat="1" ht="12" customHeight="1">
      <c r="B25" s="31"/>
      <c r="D25" s="26" t="s">
        <v>32</v>
      </c>
      <c r="I25" s="26" t="s">
        <v>24</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2"/>
      <c r="E29" s="246" t="s">
        <v>1</v>
      </c>
      <c r="F29" s="246"/>
      <c r="G29" s="246"/>
      <c r="H29" s="246"/>
      <c r="L29" s="92"/>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3" t="s">
        <v>34</v>
      </c>
      <c r="J32" s="64">
        <f>ROUND(J138,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94" t="s">
        <v>38</v>
      </c>
      <c r="E35" s="26" t="s">
        <v>39</v>
      </c>
      <c r="F35" s="84">
        <f>ROUND((SUM(BE138:BE192)),  2)</f>
        <v>0</v>
      </c>
      <c r="I35" s="95">
        <v>0.21</v>
      </c>
      <c r="J35" s="84">
        <f>ROUND(((SUM(BE138:BE192))*I35),  2)</f>
        <v>0</v>
      </c>
      <c r="L35" s="31"/>
    </row>
    <row r="36" spans="2:12" s="1" customFormat="1" ht="14.45" customHeight="1">
      <c r="B36" s="31"/>
      <c r="E36" s="26" t="s">
        <v>40</v>
      </c>
      <c r="F36" s="84">
        <f>ROUND((SUM(BF138:BF192)),  2)</f>
        <v>0</v>
      </c>
      <c r="I36" s="95">
        <v>0.15</v>
      </c>
      <c r="J36" s="84">
        <f>ROUND(((SUM(BF138:BF192))*I36),  2)</f>
        <v>0</v>
      </c>
      <c r="L36" s="31"/>
    </row>
    <row r="37" spans="2:12" s="1" customFormat="1" ht="14.45" hidden="1" customHeight="1">
      <c r="B37" s="31"/>
      <c r="E37" s="26" t="s">
        <v>41</v>
      </c>
      <c r="F37" s="84">
        <f>ROUND((SUM(BG138:BG192)),  2)</f>
        <v>0</v>
      </c>
      <c r="I37" s="95">
        <v>0.21</v>
      </c>
      <c r="J37" s="84">
        <f>0</f>
        <v>0</v>
      </c>
      <c r="L37" s="31"/>
    </row>
    <row r="38" spans="2:12" s="1" customFormat="1" ht="14.45" hidden="1" customHeight="1">
      <c r="B38" s="31"/>
      <c r="E38" s="26" t="s">
        <v>42</v>
      </c>
      <c r="F38" s="84">
        <f>ROUND((SUM(BH138:BH192)),  2)</f>
        <v>0</v>
      </c>
      <c r="I38" s="95">
        <v>0.15</v>
      </c>
      <c r="J38" s="84">
        <f>0</f>
        <v>0</v>
      </c>
      <c r="L38" s="31"/>
    </row>
    <row r="39" spans="2:12" s="1" customFormat="1" ht="14.45" hidden="1" customHeight="1">
      <c r="B39" s="31"/>
      <c r="E39" s="26" t="s">
        <v>43</v>
      </c>
      <c r="F39" s="84">
        <f>ROUND((SUM(BI138:BI192)),  2)</f>
        <v>0</v>
      </c>
      <c r="I39" s="95">
        <v>0</v>
      </c>
      <c r="J39" s="84">
        <f>0</f>
        <v>0</v>
      </c>
      <c r="L39" s="31"/>
    </row>
    <row r="40" spans="2:12" s="1" customFormat="1" ht="6.95" customHeight="1">
      <c r="B40" s="31"/>
      <c r="L40" s="31"/>
    </row>
    <row r="41" spans="2:12" s="1" customFormat="1" ht="25.35" customHeight="1">
      <c r="B41" s="31"/>
      <c r="C41" s="96"/>
      <c r="D41" s="97" t="s">
        <v>44</v>
      </c>
      <c r="E41" s="55"/>
      <c r="F41" s="55"/>
      <c r="G41" s="98" t="s">
        <v>45</v>
      </c>
      <c r="H41" s="99" t="s">
        <v>46</v>
      </c>
      <c r="I41" s="55"/>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49</v>
      </c>
      <c r="E61" s="33"/>
      <c r="F61" s="102" t="s">
        <v>50</v>
      </c>
      <c r="G61" s="42" t="s">
        <v>49</v>
      </c>
      <c r="H61" s="33"/>
      <c r="I61" s="33"/>
      <c r="J61" s="103" t="s">
        <v>50</v>
      </c>
      <c r="K61" s="33"/>
      <c r="L61" s="31"/>
    </row>
    <row r="62" spans="2:12">
      <c r="B62" s="19"/>
      <c r="L62" s="19"/>
    </row>
    <row r="63" spans="2:12">
      <c r="B63" s="19"/>
      <c r="L63" s="19"/>
    </row>
    <row r="64" spans="2:12">
      <c r="B64" s="19"/>
      <c r="L64" s="19"/>
    </row>
    <row r="65" spans="2:12" s="1" customFormat="1" ht="12.75">
      <c r="B65" s="31"/>
      <c r="D65" s="40" t="s">
        <v>51</v>
      </c>
      <c r="E65" s="41"/>
      <c r="F65" s="41"/>
      <c r="G65" s="40" t="s">
        <v>52</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108</v>
      </c>
      <c r="L82" s="31"/>
    </row>
    <row r="83" spans="2:12" s="1" customFormat="1" ht="6.95" customHeight="1">
      <c r="B83" s="31"/>
      <c r="L83" s="31"/>
    </row>
    <row r="84" spans="2:12" s="1" customFormat="1" ht="12" customHeight="1">
      <c r="B84" s="31"/>
      <c r="C84" s="26" t="s">
        <v>16</v>
      </c>
      <c r="L84" s="31"/>
    </row>
    <row r="85" spans="2:12" s="1" customFormat="1" ht="26.25" customHeight="1">
      <c r="B85" s="31"/>
      <c r="E85" s="248" t="str">
        <f>E7</f>
        <v>Lapák štěrku v prostoru stávajícího nátoku do odlehčovací komory OK1C v areálu ČOV Karviná</v>
      </c>
      <c r="F85" s="249"/>
      <c r="G85" s="249"/>
      <c r="H85" s="249"/>
      <c r="L85" s="31"/>
    </row>
    <row r="86" spans="2:12" ht="12" customHeight="1">
      <c r="B86" s="19"/>
      <c r="C86" s="26" t="s">
        <v>104</v>
      </c>
      <c r="L86" s="19"/>
    </row>
    <row r="87" spans="2:12" s="1" customFormat="1" ht="23.25" customHeight="1">
      <c r="B87" s="31"/>
      <c r="E87" s="248" t="s">
        <v>105</v>
      </c>
      <c r="F87" s="247"/>
      <c r="G87" s="247"/>
      <c r="H87" s="247"/>
      <c r="L87" s="31"/>
    </row>
    <row r="88" spans="2:12" s="1" customFormat="1" ht="12" customHeight="1">
      <c r="B88" s="31"/>
      <c r="C88" s="26" t="s">
        <v>106</v>
      </c>
      <c r="L88" s="31"/>
    </row>
    <row r="89" spans="2:12" s="1" customFormat="1" ht="16.5" customHeight="1">
      <c r="B89" s="31"/>
      <c r="E89" s="224" t="str">
        <f>E11</f>
        <v>006 - Ostatní a vedlejší náklady</v>
      </c>
      <c r="F89" s="247"/>
      <c r="G89" s="247"/>
      <c r="H89" s="247"/>
      <c r="L89" s="31"/>
    </row>
    <row r="90" spans="2:12" s="1" customFormat="1" ht="6.95" customHeight="1">
      <c r="B90" s="31"/>
      <c r="L90" s="31"/>
    </row>
    <row r="91" spans="2:12" s="1" customFormat="1" ht="12" customHeight="1">
      <c r="B91" s="31"/>
      <c r="C91" s="26" t="s">
        <v>20</v>
      </c>
      <c r="F91" s="24" t="str">
        <f>F14</f>
        <v xml:space="preserve"> </v>
      </c>
      <c r="I91" s="26" t="s">
        <v>22</v>
      </c>
      <c r="J91" s="51">
        <f>IF(J14="","",J14)</f>
        <v>44947</v>
      </c>
      <c r="L91" s="31"/>
    </row>
    <row r="92" spans="2:12" s="1" customFormat="1" ht="6.95" customHeight="1">
      <c r="B92" s="31"/>
      <c r="L92" s="31"/>
    </row>
    <row r="93" spans="2:12" s="1" customFormat="1" ht="15.2" customHeight="1">
      <c r="B93" s="31"/>
      <c r="C93" s="26" t="s">
        <v>23</v>
      </c>
      <c r="F93" s="24" t="str">
        <f>E17</f>
        <v>Statutární město Karviná</v>
      </c>
      <c r="I93" s="26" t="s">
        <v>29</v>
      </c>
      <c r="J93" s="29" t="str">
        <f>E23</f>
        <v>KBprojekt Aqua s.r.o.</v>
      </c>
      <c r="L93" s="31"/>
    </row>
    <row r="94" spans="2:12" s="1" customFormat="1" ht="15.2" customHeight="1">
      <c r="B94" s="31"/>
      <c r="C94" s="26" t="s">
        <v>27</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109</v>
      </c>
      <c r="D96" s="96"/>
      <c r="E96" s="96"/>
      <c r="F96" s="96"/>
      <c r="G96" s="96"/>
      <c r="H96" s="96"/>
      <c r="I96" s="96"/>
      <c r="J96" s="105" t="s">
        <v>110</v>
      </c>
      <c r="K96" s="96"/>
      <c r="L96" s="31"/>
    </row>
    <row r="97" spans="2:47" s="1" customFormat="1" ht="10.35" customHeight="1">
      <c r="B97" s="31"/>
      <c r="L97" s="31"/>
    </row>
    <row r="98" spans="2:47" s="1" customFormat="1" ht="22.9" customHeight="1">
      <c r="B98" s="31"/>
      <c r="C98" s="106" t="s">
        <v>111</v>
      </c>
      <c r="J98" s="64">
        <f>J138</f>
        <v>0</v>
      </c>
      <c r="L98" s="31"/>
      <c r="AU98" s="16" t="s">
        <v>112</v>
      </c>
    </row>
    <row r="99" spans="2:47" s="8" customFormat="1" ht="24.95" customHeight="1">
      <c r="B99" s="107"/>
      <c r="D99" s="108" t="s">
        <v>113</v>
      </c>
      <c r="E99" s="109"/>
      <c r="F99" s="109"/>
      <c r="G99" s="109"/>
      <c r="H99" s="109"/>
      <c r="I99" s="109"/>
      <c r="J99" s="110">
        <f>J139</f>
        <v>0</v>
      </c>
      <c r="L99" s="107"/>
    </row>
    <row r="100" spans="2:47" s="9" customFormat="1" ht="19.899999999999999" customHeight="1">
      <c r="B100" s="111"/>
      <c r="D100" s="112" t="s">
        <v>1025</v>
      </c>
      <c r="E100" s="113"/>
      <c r="F100" s="113"/>
      <c r="G100" s="113"/>
      <c r="H100" s="113"/>
      <c r="I100" s="113"/>
      <c r="J100" s="114">
        <f>J140</f>
        <v>0</v>
      </c>
      <c r="L100" s="111"/>
    </row>
    <row r="101" spans="2:47" s="9" customFormat="1" ht="14.85" customHeight="1">
      <c r="B101" s="111"/>
      <c r="D101" s="112" t="s">
        <v>1026</v>
      </c>
      <c r="E101" s="113"/>
      <c r="F101" s="113"/>
      <c r="G101" s="113"/>
      <c r="H101" s="113"/>
      <c r="I101" s="113"/>
      <c r="J101" s="114">
        <f>J141</f>
        <v>0</v>
      </c>
      <c r="L101" s="111"/>
    </row>
    <row r="102" spans="2:47" s="9" customFormat="1" ht="14.85" customHeight="1">
      <c r="B102" s="111"/>
      <c r="D102" s="112" t="s">
        <v>1027</v>
      </c>
      <c r="E102" s="113"/>
      <c r="F102" s="113"/>
      <c r="G102" s="113"/>
      <c r="H102" s="113"/>
      <c r="I102" s="113"/>
      <c r="J102" s="114">
        <f>J144</f>
        <v>0</v>
      </c>
      <c r="L102" s="111"/>
    </row>
    <row r="103" spans="2:47" s="9" customFormat="1" ht="14.85" customHeight="1">
      <c r="B103" s="111"/>
      <c r="D103" s="112" t="s">
        <v>1028</v>
      </c>
      <c r="E103" s="113"/>
      <c r="F103" s="113"/>
      <c r="G103" s="113"/>
      <c r="H103" s="113"/>
      <c r="I103" s="113"/>
      <c r="J103" s="114">
        <f>J149</f>
        <v>0</v>
      </c>
      <c r="L103" s="111"/>
    </row>
    <row r="104" spans="2:47" s="9" customFormat="1" ht="14.85" customHeight="1">
      <c r="B104" s="111"/>
      <c r="D104" s="112" t="s">
        <v>1029</v>
      </c>
      <c r="E104" s="113"/>
      <c r="F104" s="113"/>
      <c r="G104" s="113"/>
      <c r="H104" s="113"/>
      <c r="I104" s="113"/>
      <c r="J104" s="114">
        <f>J154</f>
        <v>0</v>
      </c>
      <c r="L104" s="111"/>
    </row>
    <row r="105" spans="2:47" s="9" customFormat="1" ht="14.85" customHeight="1">
      <c r="B105" s="111"/>
      <c r="D105" s="112" t="s">
        <v>1030</v>
      </c>
      <c r="E105" s="113"/>
      <c r="F105" s="113"/>
      <c r="G105" s="113"/>
      <c r="H105" s="113"/>
      <c r="I105" s="113"/>
      <c r="J105" s="114">
        <f>J157</f>
        <v>0</v>
      </c>
      <c r="L105" s="111"/>
    </row>
    <row r="106" spans="2:47" s="9" customFormat="1" ht="14.85" customHeight="1">
      <c r="B106" s="111"/>
      <c r="D106" s="112" t="s">
        <v>1031</v>
      </c>
      <c r="E106" s="113"/>
      <c r="F106" s="113"/>
      <c r="G106" s="113"/>
      <c r="H106" s="113"/>
      <c r="I106" s="113"/>
      <c r="J106" s="114">
        <f>J160</f>
        <v>0</v>
      </c>
      <c r="L106" s="111"/>
    </row>
    <row r="107" spans="2:47" s="9" customFormat="1" ht="14.85" customHeight="1">
      <c r="B107" s="111"/>
      <c r="D107" s="112" t="s">
        <v>1032</v>
      </c>
      <c r="E107" s="113"/>
      <c r="F107" s="113"/>
      <c r="G107" s="113"/>
      <c r="H107" s="113"/>
      <c r="I107" s="113"/>
      <c r="J107" s="114">
        <f>J163</f>
        <v>0</v>
      </c>
      <c r="L107" s="111"/>
    </row>
    <row r="108" spans="2:47" s="9" customFormat="1" ht="19.899999999999999" customHeight="1">
      <c r="B108" s="111"/>
      <c r="D108" s="112" t="s">
        <v>1033</v>
      </c>
      <c r="E108" s="113"/>
      <c r="F108" s="113"/>
      <c r="G108" s="113"/>
      <c r="H108" s="113"/>
      <c r="I108" s="113"/>
      <c r="J108" s="114">
        <f>J166</f>
        <v>0</v>
      </c>
      <c r="L108" s="111"/>
    </row>
    <row r="109" spans="2:47" s="9" customFormat="1" ht="14.85" customHeight="1">
      <c r="B109" s="111"/>
      <c r="D109" s="112" t="s">
        <v>1034</v>
      </c>
      <c r="E109" s="113"/>
      <c r="F109" s="113"/>
      <c r="G109" s="113"/>
      <c r="H109" s="113"/>
      <c r="I109" s="113"/>
      <c r="J109" s="114">
        <f>J167</f>
        <v>0</v>
      </c>
      <c r="L109" s="111"/>
    </row>
    <row r="110" spans="2:47" s="9" customFormat="1" ht="19.899999999999999" customHeight="1">
      <c r="B110" s="111"/>
      <c r="D110" s="112" t="s">
        <v>1035</v>
      </c>
      <c r="E110" s="113"/>
      <c r="F110" s="113"/>
      <c r="G110" s="113"/>
      <c r="H110" s="113"/>
      <c r="I110" s="113"/>
      <c r="J110" s="114">
        <f>J170</f>
        <v>0</v>
      </c>
      <c r="L110" s="111"/>
    </row>
    <row r="111" spans="2:47" s="9" customFormat="1" ht="14.85" customHeight="1">
      <c r="B111" s="111"/>
      <c r="D111" s="112" t="s">
        <v>1036</v>
      </c>
      <c r="E111" s="113"/>
      <c r="F111" s="113"/>
      <c r="G111" s="113"/>
      <c r="H111" s="113"/>
      <c r="I111" s="113"/>
      <c r="J111" s="114">
        <f>J171</f>
        <v>0</v>
      </c>
      <c r="L111" s="111"/>
    </row>
    <row r="112" spans="2:47" s="9" customFormat="1" ht="14.85" customHeight="1">
      <c r="B112" s="111"/>
      <c r="D112" s="112" t="s">
        <v>1037</v>
      </c>
      <c r="E112" s="113"/>
      <c r="F112" s="113"/>
      <c r="G112" s="113"/>
      <c r="H112" s="113"/>
      <c r="I112" s="113"/>
      <c r="J112" s="114">
        <f>J174</f>
        <v>0</v>
      </c>
      <c r="L112" s="111"/>
    </row>
    <row r="113" spans="2:12" s="9" customFormat="1" ht="14.85" customHeight="1">
      <c r="B113" s="111"/>
      <c r="D113" s="112" t="s">
        <v>1038</v>
      </c>
      <c r="E113" s="113"/>
      <c r="F113" s="113"/>
      <c r="G113" s="113"/>
      <c r="H113" s="113"/>
      <c r="I113" s="113"/>
      <c r="J113" s="114">
        <f>J179</f>
        <v>0</v>
      </c>
      <c r="L113" s="111"/>
    </row>
    <row r="114" spans="2:12" s="9" customFormat="1" ht="14.85" customHeight="1">
      <c r="B114" s="111"/>
      <c r="D114" s="112" t="s">
        <v>1039</v>
      </c>
      <c r="E114" s="113"/>
      <c r="F114" s="113"/>
      <c r="G114" s="113"/>
      <c r="H114" s="113"/>
      <c r="I114" s="113"/>
      <c r="J114" s="114">
        <f>J184</f>
        <v>0</v>
      </c>
      <c r="L114" s="111"/>
    </row>
    <row r="115" spans="2:12" s="9" customFormat="1" ht="14.85" customHeight="1">
      <c r="B115" s="111"/>
      <c r="D115" s="112" t="s">
        <v>1040</v>
      </c>
      <c r="E115" s="113"/>
      <c r="F115" s="113"/>
      <c r="G115" s="113"/>
      <c r="H115" s="113"/>
      <c r="I115" s="113"/>
      <c r="J115" s="114">
        <f>J187</f>
        <v>0</v>
      </c>
      <c r="L115" s="111"/>
    </row>
    <row r="116" spans="2:12" s="9" customFormat="1" ht="14.85" customHeight="1">
      <c r="B116" s="111"/>
      <c r="D116" s="112" t="s">
        <v>1041</v>
      </c>
      <c r="E116" s="113"/>
      <c r="F116" s="113"/>
      <c r="G116" s="113"/>
      <c r="H116" s="113"/>
      <c r="I116" s="113"/>
      <c r="J116" s="114">
        <f>J190</f>
        <v>0</v>
      </c>
      <c r="L116" s="111"/>
    </row>
    <row r="117" spans="2:12" s="1" customFormat="1" ht="21.75" customHeight="1">
      <c r="B117" s="31"/>
      <c r="L117" s="31"/>
    </row>
    <row r="118" spans="2:12" s="1" customFormat="1" ht="6.95" customHeight="1">
      <c r="B118" s="43"/>
      <c r="C118" s="44"/>
      <c r="D118" s="44"/>
      <c r="E118" s="44"/>
      <c r="F118" s="44"/>
      <c r="G118" s="44"/>
      <c r="H118" s="44"/>
      <c r="I118" s="44"/>
      <c r="J118" s="44"/>
      <c r="K118" s="44"/>
      <c r="L118" s="31"/>
    </row>
    <row r="122" spans="2:12" s="1" customFormat="1" ht="6.95" customHeight="1">
      <c r="B122" s="45"/>
      <c r="C122" s="46"/>
      <c r="D122" s="46"/>
      <c r="E122" s="46"/>
      <c r="F122" s="46"/>
      <c r="G122" s="46"/>
      <c r="H122" s="46"/>
      <c r="I122" s="46"/>
      <c r="J122" s="46"/>
      <c r="K122" s="46"/>
      <c r="L122" s="31"/>
    </row>
    <row r="123" spans="2:12" s="1" customFormat="1" ht="24.95" customHeight="1">
      <c r="B123" s="31"/>
      <c r="C123" s="20" t="s">
        <v>126</v>
      </c>
      <c r="L123" s="31"/>
    </row>
    <row r="124" spans="2:12" s="1" customFormat="1" ht="6.95" customHeight="1">
      <c r="B124" s="31"/>
      <c r="L124" s="31"/>
    </row>
    <row r="125" spans="2:12" s="1" customFormat="1" ht="12" customHeight="1">
      <c r="B125" s="31"/>
      <c r="C125" s="26" t="s">
        <v>16</v>
      </c>
      <c r="L125" s="31"/>
    </row>
    <row r="126" spans="2:12" s="1" customFormat="1" ht="26.25" customHeight="1">
      <c r="B126" s="31"/>
      <c r="E126" s="248" t="str">
        <f>E7</f>
        <v>Lapák štěrku v prostoru stávajícího nátoku do odlehčovací komory OK1C v areálu ČOV Karviná</v>
      </c>
      <c r="F126" s="249"/>
      <c r="G126" s="249"/>
      <c r="H126" s="249"/>
      <c r="L126" s="31"/>
    </row>
    <row r="127" spans="2:12" ht="12" customHeight="1">
      <c r="B127" s="19"/>
      <c r="C127" s="26" t="s">
        <v>104</v>
      </c>
      <c r="L127" s="19"/>
    </row>
    <row r="128" spans="2:12" s="1" customFormat="1" ht="23.25" customHeight="1">
      <c r="B128" s="31"/>
      <c r="E128" s="248" t="s">
        <v>105</v>
      </c>
      <c r="F128" s="247"/>
      <c r="G128" s="247"/>
      <c r="H128" s="247"/>
      <c r="L128" s="31"/>
    </row>
    <row r="129" spans="2:65" s="1" customFormat="1" ht="12" customHeight="1">
      <c r="B129" s="31"/>
      <c r="C129" s="26" t="s">
        <v>106</v>
      </c>
      <c r="L129" s="31"/>
    </row>
    <row r="130" spans="2:65" s="1" customFormat="1" ht="16.5" customHeight="1">
      <c r="B130" s="31"/>
      <c r="E130" s="224" t="str">
        <f>E11</f>
        <v>006 - Ostatní a vedlejší náklady</v>
      </c>
      <c r="F130" s="247"/>
      <c r="G130" s="247"/>
      <c r="H130" s="247"/>
      <c r="L130" s="31"/>
    </row>
    <row r="131" spans="2:65" s="1" customFormat="1" ht="6.95" customHeight="1">
      <c r="B131" s="31"/>
      <c r="L131" s="31"/>
    </row>
    <row r="132" spans="2:65" s="1" customFormat="1" ht="12" customHeight="1">
      <c r="B132" s="31"/>
      <c r="C132" s="26" t="s">
        <v>20</v>
      </c>
      <c r="F132" s="24" t="str">
        <f>F14</f>
        <v xml:space="preserve"> </v>
      </c>
      <c r="I132" s="26" t="s">
        <v>22</v>
      </c>
      <c r="J132" s="51">
        <f>IF(J14="","",J14)</f>
        <v>44947</v>
      </c>
      <c r="L132" s="31"/>
    </row>
    <row r="133" spans="2:65" s="1" customFormat="1" ht="6.95" customHeight="1">
      <c r="B133" s="31"/>
      <c r="L133" s="31"/>
    </row>
    <row r="134" spans="2:65" s="1" customFormat="1" ht="15.2" customHeight="1">
      <c r="B134" s="31"/>
      <c r="C134" s="26" t="s">
        <v>23</v>
      </c>
      <c r="F134" s="24" t="str">
        <f>E17</f>
        <v>Statutární město Karviná</v>
      </c>
      <c r="I134" s="26" t="s">
        <v>29</v>
      </c>
      <c r="J134" s="29" t="str">
        <f>E23</f>
        <v>KBprojekt Aqua s.r.o.</v>
      </c>
      <c r="L134" s="31"/>
    </row>
    <row r="135" spans="2:65" s="1" customFormat="1" ht="15.2" customHeight="1">
      <c r="B135" s="31"/>
      <c r="C135" s="26" t="s">
        <v>27</v>
      </c>
      <c r="F135" s="24" t="str">
        <f>IF(E20="","",E20)</f>
        <v>Vyplň údaj</v>
      </c>
      <c r="I135" s="26" t="s">
        <v>32</v>
      </c>
      <c r="J135" s="29" t="str">
        <f>E26</f>
        <v xml:space="preserve"> </v>
      </c>
      <c r="L135" s="31"/>
    </row>
    <row r="136" spans="2:65" s="1" customFormat="1" ht="10.35" customHeight="1">
      <c r="B136" s="31"/>
      <c r="L136" s="31"/>
    </row>
    <row r="137" spans="2:65" s="10" customFormat="1" ht="29.25" customHeight="1">
      <c r="B137" s="115"/>
      <c r="C137" s="116" t="s">
        <v>127</v>
      </c>
      <c r="D137" s="117" t="s">
        <v>59</v>
      </c>
      <c r="E137" s="117" t="s">
        <v>55</v>
      </c>
      <c r="F137" s="117" t="s">
        <v>56</v>
      </c>
      <c r="G137" s="117" t="s">
        <v>128</v>
      </c>
      <c r="H137" s="117" t="s">
        <v>129</v>
      </c>
      <c r="I137" s="117" t="s">
        <v>130</v>
      </c>
      <c r="J137" s="117" t="s">
        <v>110</v>
      </c>
      <c r="K137" s="118" t="s">
        <v>131</v>
      </c>
      <c r="L137" s="115"/>
      <c r="M137" s="57" t="s">
        <v>1</v>
      </c>
      <c r="N137" s="58" t="s">
        <v>38</v>
      </c>
      <c r="O137" s="58" t="s">
        <v>132</v>
      </c>
      <c r="P137" s="58" t="s">
        <v>133</v>
      </c>
      <c r="Q137" s="58" t="s">
        <v>134</v>
      </c>
      <c r="R137" s="58" t="s">
        <v>135</v>
      </c>
      <c r="S137" s="58" t="s">
        <v>136</v>
      </c>
      <c r="T137" s="59" t="s">
        <v>137</v>
      </c>
    </row>
    <row r="138" spans="2:65" s="1" customFormat="1" ht="22.9" customHeight="1">
      <c r="B138" s="31"/>
      <c r="C138" s="62" t="s">
        <v>138</v>
      </c>
      <c r="J138" s="119">
        <f>BK138</f>
        <v>0</v>
      </c>
      <c r="L138" s="31"/>
      <c r="M138" s="60"/>
      <c r="N138" s="52"/>
      <c r="O138" s="52"/>
      <c r="P138" s="120">
        <f>P139</f>
        <v>0</v>
      </c>
      <c r="Q138" s="52"/>
      <c r="R138" s="120">
        <f>R139</f>
        <v>0</v>
      </c>
      <c r="S138" s="52"/>
      <c r="T138" s="121">
        <f>T139</f>
        <v>0</v>
      </c>
      <c r="AT138" s="16" t="s">
        <v>73</v>
      </c>
      <c r="AU138" s="16" t="s">
        <v>112</v>
      </c>
      <c r="BK138" s="122">
        <f>BK139</f>
        <v>0</v>
      </c>
    </row>
    <row r="139" spans="2:65" s="11" customFormat="1" ht="25.9" customHeight="1">
      <c r="B139" s="123"/>
      <c r="D139" s="124" t="s">
        <v>73</v>
      </c>
      <c r="E139" s="125" t="s">
        <v>139</v>
      </c>
      <c r="F139" s="125" t="s">
        <v>140</v>
      </c>
      <c r="I139" s="126"/>
      <c r="J139" s="127">
        <f>BK139</f>
        <v>0</v>
      </c>
      <c r="L139" s="123"/>
      <c r="M139" s="128"/>
      <c r="P139" s="129">
        <f>P140+P166+P170</f>
        <v>0</v>
      </c>
      <c r="R139" s="129">
        <f>R140+R166+R170</f>
        <v>0</v>
      </c>
      <c r="T139" s="130">
        <f>T140+T166+T170</f>
        <v>0</v>
      </c>
      <c r="AR139" s="124" t="s">
        <v>80</v>
      </c>
      <c r="AT139" s="131" t="s">
        <v>73</v>
      </c>
      <c r="AU139" s="131" t="s">
        <v>74</v>
      </c>
      <c r="AY139" s="124" t="s">
        <v>141</v>
      </c>
      <c r="BK139" s="132">
        <f>BK140+BK166+BK170</f>
        <v>0</v>
      </c>
    </row>
    <row r="140" spans="2:65" s="11" customFormat="1" ht="22.9" customHeight="1">
      <c r="B140" s="123"/>
      <c r="D140" s="124" t="s">
        <v>73</v>
      </c>
      <c r="E140" s="133" t="s">
        <v>1042</v>
      </c>
      <c r="F140" s="133" t="s">
        <v>1043</v>
      </c>
      <c r="I140" s="126"/>
      <c r="J140" s="134">
        <f>BK140</f>
        <v>0</v>
      </c>
      <c r="L140" s="123"/>
      <c r="M140" s="128"/>
      <c r="P140" s="129">
        <f>P141+P144+P149+P154+P157+P160+P163</f>
        <v>0</v>
      </c>
      <c r="R140" s="129">
        <f>R141+R144+R149+R154+R157+R160+R163</f>
        <v>0</v>
      </c>
      <c r="T140" s="130">
        <f>T141+T144+T149+T154+T157+T160+T163</f>
        <v>0</v>
      </c>
      <c r="AR140" s="124" t="s">
        <v>80</v>
      </c>
      <c r="AT140" s="131" t="s">
        <v>73</v>
      </c>
      <c r="AU140" s="131" t="s">
        <v>80</v>
      </c>
      <c r="AY140" s="124" t="s">
        <v>141</v>
      </c>
      <c r="BK140" s="132">
        <f>BK141+BK144+BK149+BK154+BK157+BK160+BK163</f>
        <v>0</v>
      </c>
    </row>
    <row r="141" spans="2:65" s="11" customFormat="1" ht="20.85" customHeight="1">
      <c r="B141" s="123"/>
      <c r="D141" s="124" t="s">
        <v>73</v>
      </c>
      <c r="E141" s="133" t="s">
        <v>1044</v>
      </c>
      <c r="F141" s="133" t="s">
        <v>1045</v>
      </c>
      <c r="I141" s="126"/>
      <c r="J141" s="134">
        <f>BK141</f>
        <v>0</v>
      </c>
      <c r="L141" s="123"/>
      <c r="M141" s="128"/>
      <c r="P141" s="129">
        <f>SUM(P142:P143)</f>
        <v>0</v>
      </c>
      <c r="R141" s="129">
        <f>SUM(R142:R143)</f>
        <v>0</v>
      </c>
      <c r="T141" s="130">
        <f>SUM(T142:T143)</f>
        <v>0</v>
      </c>
      <c r="AR141" s="124" t="s">
        <v>80</v>
      </c>
      <c r="AT141" s="131" t="s">
        <v>73</v>
      </c>
      <c r="AU141" s="131" t="s">
        <v>82</v>
      </c>
      <c r="AY141" s="124" t="s">
        <v>141</v>
      </c>
      <c r="BK141" s="132">
        <f>SUM(BK142:BK143)</f>
        <v>0</v>
      </c>
    </row>
    <row r="142" spans="2:65" s="1" customFormat="1" ht="16.5" customHeight="1">
      <c r="B142" s="135"/>
      <c r="C142" s="136" t="s">
        <v>80</v>
      </c>
      <c r="D142" s="136" t="s">
        <v>143</v>
      </c>
      <c r="E142" s="137" t="s">
        <v>1046</v>
      </c>
      <c r="F142" s="138" t="s">
        <v>1047</v>
      </c>
      <c r="G142" s="139" t="s">
        <v>714</v>
      </c>
      <c r="H142" s="140">
        <v>1</v>
      </c>
      <c r="I142" s="141"/>
      <c r="J142" s="142">
        <f>ROUND(I142*H142,2)</f>
        <v>0</v>
      </c>
      <c r="K142" s="138" t="s">
        <v>1</v>
      </c>
      <c r="L142" s="31"/>
      <c r="M142" s="143" t="s">
        <v>1</v>
      </c>
      <c r="N142" s="144" t="s">
        <v>39</v>
      </c>
      <c r="P142" s="145">
        <f>O142*H142</f>
        <v>0</v>
      </c>
      <c r="Q142" s="145">
        <v>0</v>
      </c>
      <c r="R142" s="145">
        <f>Q142*H142</f>
        <v>0</v>
      </c>
      <c r="S142" s="145">
        <v>0</v>
      </c>
      <c r="T142" s="146">
        <f>S142*H142</f>
        <v>0</v>
      </c>
      <c r="AR142" s="147" t="s">
        <v>148</v>
      </c>
      <c r="AT142" s="147" t="s">
        <v>143</v>
      </c>
      <c r="AU142" s="147" t="s">
        <v>160</v>
      </c>
      <c r="AY142" s="16" t="s">
        <v>141</v>
      </c>
      <c r="BE142" s="148">
        <f>IF(N142="základní",J142,0)</f>
        <v>0</v>
      </c>
      <c r="BF142" s="148">
        <f>IF(N142="snížená",J142,0)</f>
        <v>0</v>
      </c>
      <c r="BG142" s="148">
        <f>IF(N142="zákl. přenesená",J142,0)</f>
        <v>0</v>
      </c>
      <c r="BH142" s="148">
        <f>IF(N142="sníž. přenesená",J142,0)</f>
        <v>0</v>
      </c>
      <c r="BI142" s="148">
        <f>IF(N142="nulová",J142,0)</f>
        <v>0</v>
      </c>
      <c r="BJ142" s="16" t="s">
        <v>80</v>
      </c>
      <c r="BK142" s="148">
        <f>ROUND(I142*H142,2)</f>
        <v>0</v>
      </c>
      <c r="BL142" s="16" t="s">
        <v>148</v>
      </c>
      <c r="BM142" s="147" t="s">
        <v>1048</v>
      </c>
    </row>
    <row r="143" spans="2:65" s="1" customFormat="1" ht="97.5">
      <c r="B143" s="31"/>
      <c r="D143" s="149" t="s">
        <v>150</v>
      </c>
      <c r="F143" s="150" t="s">
        <v>1049</v>
      </c>
      <c r="I143" s="151"/>
      <c r="L143" s="31"/>
      <c r="M143" s="152"/>
      <c r="T143" s="54"/>
      <c r="AT143" s="16" t="s">
        <v>150</v>
      </c>
      <c r="AU143" s="16" t="s">
        <v>160</v>
      </c>
    </row>
    <row r="144" spans="2:65" s="11" customFormat="1" ht="20.85" customHeight="1">
      <c r="B144" s="123"/>
      <c r="D144" s="124" t="s">
        <v>73</v>
      </c>
      <c r="E144" s="133" t="s">
        <v>1050</v>
      </c>
      <c r="F144" s="133" t="s">
        <v>1051</v>
      </c>
      <c r="I144" s="126"/>
      <c r="J144" s="134">
        <f>BK144</f>
        <v>0</v>
      </c>
      <c r="L144" s="123"/>
      <c r="M144" s="128"/>
      <c r="P144" s="129">
        <f>SUM(P145:P148)</f>
        <v>0</v>
      </c>
      <c r="R144" s="129">
        <f>SUM(R145:R148)</f>
        <v>0</v>
      </c>
      <c r="T144" s="130">
        <f>SUM(T145:T148)</f>
        <v>0</v>
      </c>
      <c r="AR144" s="124" t="s">
        <v>80</v>
      </c>
      <c r="AT144" s="131" t="s">
        <v>73</v>
      </c>
      <c r="AU144" s="131" t="s">
        <v>82</v>
      </c>
      <c r="AY144" s="124" t="s">
        <v>141</v>
      </c>
      <c r="BK144" s="132">
        <f>SUM(BK145:BK148)</f>
        <v>0</v>
      </c>
    </row>
    <row r="145" spans="2:65" s="1" customFormat="1" ht="49.15" customHeight="1">
      <c r="B145" s="135"/>
      <c r="C145" s="136" t="s">
        <v>82</v>
      </c>
      <c r="D145" s="136" t="s">
        <v>143</v>
      </c>
      <c r="E145" s="137" t="s">
        <v>1052</v>
      </c>
      <c r="F145" s="138" t="s">
        <v>1053</v>
      </c>
      <c r="G145" s="139" t="s">
        <v>714</v>
      </c>
      <c r="H145" s="140">
        <v>1</v>
      </c>
      <c r="I145" s="141"/>
      <c r="J145" s="142">
        <f>ROUND(I145*H145,2)</f>
        <v>0</v>
      </c>
      <c r="K145" s="138" t="s">
        <v>1</v>
      </c>
      <c r="L145" s="31"/>
      <c r="M145" s="143" t="s">
        <v>1</v>
      </c>
      <c r="N145" s="144" t="s">
        <v>39</v>
      </c>
      <c r="P145" s="145">
        <f>O145*H145</f>
        <v>0</v>
      </c>
      <c r="Q145" s="145">
        <v>0</v>
      </c>
      <c r="R145" s="145">
        <f>Q145*H145</f>
        <v>0</v>
      </c>
      <c r="S145" s="145">
        <v>0</v>
      </c>
      <c r="T145" s="146">
        <f>S145*H145</f>
        <v>0</v>
      </c>
      <c r="AR145" s="147" t="s">
        <v>148</v>
      </c>
      <c r="AT145" s="147" t="s">
        <v>143</v>
      </c>
      <c r="AU145" s="147" t="s">
        <v>160</v>
      </c>
      <c r="AY145" s="16" t="s">
        <v>141</v>
      </c>
      <c r="BE145" s="148">
        <f>IF(N145="základní",J145,0)</f>
        <v>0</v>
      </c>
      <c r="BF145" s="148">
        <f>IF(N145="snížená",J145,0)</f>
        <v>0</v>
      </c>
      <c r="BG145" s="148">
        <f>IF(N145="zákl. přenesená",J145,0)</f>
        <v>0</v>
      </c>
      <c r="BH145" s="148">
        <f>IF(N145="sníž. přenesená",J145,0)</f>
        <v>0</v>
      </c>
      <c r="BI145" s="148">
        <f>IF(N145="nulová",J145,0)</f>
        <v>0</v>
      </c>
      <c r="BJ145" s="16" t="s">
        <v>80</v>
      </c>
      <c r="BK145" s="148">
        <f>ROUND(I145*H145,2)</f>
        <v>0</v>
      </c>
      <c r="BL145" s="16" t="s">
        <v>148</v>
      </c>
      <c r="BM145" s="147" t="s">
        <v>1054</v>
      </c>
    </row>
    <row r="146" spans="2:65" s="1" customFormat="1" ht="29.25">
      <c r="B146" s="31"/>
      <c r="D146" s="149" t="s">
        <v>150</v>
      </c>
      <c r="F146" s="150" t="s">
        <v>1053</v>
      </c>
      <c r="I146" s="151"/>
      <c r="L146" s="31"/>
      <c r="M146" s="152"/>
      <c r="T146" s="54"/>
      <c r="AT146" s="16" t="s">
        <v>150</v>
      </c>
      <c r="AU146" s="16" t="s">
        <v>160</v>
      </c>
    </row>
    <row r="147" spans="2:65" s="1" customFormat="1" ht="16.5" customHeight="1">
      <c r="B147" s="135"/>
      <c r="C147" s="136" t="s">
        <v>160</v>
      </c>
      <c r="D147" s="136" t="s">
        <v>143</v>
      </c>
      <c r="E147" s="137" t="s">
        <v>1055</v>
      </c>
      <c r="F147" s="138" t="s">
        <v>1056</v>
      </c>
      <c r="G147" s="139" t="s">
        <v>714</v>
      </c>
      <c r="H147" s="140">
        <v>1</v>
      </c>
      <c r="I147" s="141"/>
      <c r="J147" s="142">
        <f>ROUND(I147*H147,2)</f>
        <v>0</v>
      </c>
      <c r="K147" s="138" t="s">
        <v>1</v>
      </c>
      <c r="L147" s="31"/>
      <c r="M147" s="143" t="s">
        <v>1</v>
      </c>
      <c r="N147" s="144" t="s">
        <v>39</v>
      </c>
      <c r="P147" s="145">
        <f>O147*H147</f>
        <v>0</v>
      </c>
      <c r="Q147" s="145">
        <v>0</v>
      </c>
      <c r="R147" s="145">
        <f>Q147*H147</f>
        <v>0</v>
      </c>
      <c r="S147" s="145">
        <v>0</v>
      </c>
      <c r="T147" s="146">
        <f>S147*H147</f>
        <v>0</v>
      </c>
      <c r="AR147" s="147" t="s">
        <v>148</v>
      </c>
      <c r="AT147" s="147" t="s">
        <v>143</v>
      </c>
      <c r="AU147" s="147" t="s">
        <v>160</v>
      </c>
      <c r="AY147" s="16" t="s">
        <v>141</v>
      </c>
      <c r="BE147" s="148">
        <f>IF(N147="základní",J147,0)</f>
        <v>0</v>
      </c>
      <c r="BF147" s="148">
        <f>IF(N147="snížená",J147,0)</f>
        <v>0</v>
      </c>
      <c r="BG147" s="148">
        <f>IF(N147="zákl. přenesená",J147,0)</f>
        <v>0</v>
      </c>
      <c r="BH147" s="148">
        <f>IF(N147="sníž. přenesená",J147,0)</f>
        <v>0</v>
      </c>
      <c r="BI147" s="148">
        <f>IF(N147="nulová",J147,0)</f>
        <v>0</v>
      </c>
      <c r="BJ147" s="16" t="s">
        <v>80</v>
      </c>
      <c r="BK147" s="148">
        <f>ROUND(I147*H147,2)</f>
        <v>0</v>
      </c>
      <c r="BL147" s="16" t="s">
        <v>148</v>
      </c>
      <c r="BM147" s="147" t="s">
        <v>1057</v>
      </c>
    </row>
    <row r="148" spans="2:65" s="1" customFormat="1" ht="19.5">
      <c r="B148" s="31"/>
      <c r="D148" s="149" t="s">
        <v>150</v>
      </c>
      <c r="F148" s="150" t="s">
        <v>1058</v>
      </c>
      <c r="I148" s="151"/>
      <c r="L148" s="31"/>
      <c r="M148" s="152"/>
      <c r="T148" s="54"/>
      <c r="AT148" s="16" t="s">
        <v>150</v>
      </c>
      <c r="AU148" s="16" t="s">
        <v>160</v>
      </c>
    </row>
    <row r="149" spans="2:65" s="11" customFormat="1" ht="20.85" customHeight="1">
      <c r="B149" s="123"/>
      <c r="D149" s="124" t="s">
        <v>73</v>
      </c>
      <c r="E149" s="133" t="s">
        <v>1059</v>
      </c>
      <c r="F149" s="133" t="s">
        <v>1060</v>
      </c>
      <c r="I149" s="126"/>
      <c r="J149" s="134">
        <f>BK149</f>
        <v>0</v>
      </c>
      <c r="L149" s="123"/>
      <c r="M149" s="128"/>
      <c r="P149" s="129">
        <f>SUM(P150:P153)</f>
        <v>0</v>
      </c>
      <c r="R149" s="129">
        <f>SUM(R150:R153)</f>
        <v>0</v>
      </c>
      <c r="T149" s="130">
        <f>SUM(T150:T153)</f>
        <v>0</v>
      </c>
      <c r="AR149" s="124" t="s">
        <v>80</v>
      </c>
      <c r="AT149" s="131" t="s">
        <v>73</v>
      </c>
      <c r="AU149" s="131" t="s">
        <v>82</v>
      </c>
      <c r="AY149" s="124" t="s">
        <v>141</v>
      </c>
      <c r="BK149" s="132">
        <f>SUM(BK150:BK153)</f>
        <v>0</v>
      </c>
    </row>
    <row r="150" spans="2:65" s="1" customFormat="1" ht="16.5" customHeight="1">
      <c r="B150" s="135"/>
      <c r="C150" s="136" t="s">
        <v>148</v>
      </c>
      <c r="D150" s="136" t="s">
        <v>143</v>
      </c>
      <c r="E150" s="137" t="s">
        <v>1061</v>
      </c>
      <c r="F150" s="138" t="s">
        <v>1062</v>
      </c>
      <c r="G150" s="139" t="s">
        <v>714</v>
      </c>
      <c r="H150" s="140">
        <v>1</v>
      </c>
      <c r="I150" s="141"/>
      <c r="J150" s="142">
        <f>ROUND(I150*H150,2)</f>
        <v>0</v>
      </c>
      <c r="K150" s="138" t="s">
        <v>1</v>
      </c>
      <c r="L150" s="31"/>
      <c r="M150" s="143" t="s">
        <v>1</v>
      </c>
      <c r="N150" s="144" t="s">
        <v>39</v>
      </c>
      <c r="P150" s="145">
        <f>O150*H150</f>
        <v>0</v>
      </c>
      <c r="Q150" s="145">
        <v>0</v>
      </c>
      <c r="R150" s="145">
        <f>Q150*H150</f>
        <v>0</v>
      </c>
      <c r="S150" s="145">
        <v>0</v>
      </c>
      <c r="T150" s="146">
        <f>S150*H150</f>
        <v>0</v>
      </c>
      <c r="AR150" s="147" t="s">
        <v>148</v>
      </c>
      <c r="AT150" s="147" t="s">
        <v>143</v>
      </c>
      <c r="AU150" s="147" t="s">
        <v>160</v>
      </c>
      <c r="AY150" s="16" t="s">
        <v>141</v>
      </c>
      <c r="BE150" s="148">
        <f>IF(N150="základní",J150,0)</f>
        <v>0</v>
      </c>
      <c r="BF150" s="148">
        <f>IF(N150="snížená",J150,0)</f>
        <v>0</v>
      </c>
      <c r="BG150" s="148">
        <f>IF(N150="zákl. přenesená",J150,0)</f>
        <v>0</v>
      </c>
      <c r="BH150" s="148">
        <f>IF(N150="sníž. přenesená",J150,0)</f>
        <v>0</v>
      </c>
      <c r="BI150" s="148">
        <f>IF(N150="nulová",J150,0)</f>
        <v>0</v>
      </c>
      <c r="BJ150" s="16" t="s">
        <v>80</v>
      </c>
      <c r="BK150" s="148">
        <f>ROUND(I150*H150,2)</f>
        <v>0</v>
      </c>
      <c r="BL150" s="16" t="s">
        <v>148</v>
      </c>
      <c r="BM150" s="147" t="s">
        <v>1063</v>
      </c>
    </row>
    <row r="151" spans="2:65" s="1" customFormat="1" ht="19.5">
      <c r="B151" s="31"/>
      <c r="D151" s="149" t="s">
        <v>150</v>
      </c>
      <c r="F151" s="150" t="s">
        <v>1064</v>
      </c>
      <c r="I151" s="151"/>
      <c r="L151" s="31"/>
      <c r="M151" s="152"/>
      <c r="T151" s="54"/>
      <c r="AT151" s="16" t="s">
        <v>150</v>
      </c>
      <c r="AU151" s="16" t="s">
        <v>160</v>
      </c>
    </row>
    <row r="152" spans="2:65" s="1" customFormat="1" ht="16.5" customHeight="1">
      <c r="B152" s="135"/>
      <c r="C152" s="136" t="s">
        <v>170</v>
      </c>
      <c r="D152" s="136" t="s">
        <v>143</v>
      </c>
      <c r="E152" s="137" t="s">
        <v>1065</v>
      </c>
      <c r="F152" s="138" t="s">
        <v>1066</v>
      </c>
      <c r="G152" s="139" t="s">
        <v>714</v>
      </c>
      <c r="H152" s="140">
        <v>1</v>
      </c>
      <c r="I152" s="141"/>
      <c r="J152" s="142">
        <f>ROUND(I152*H152,2)</f>
        <v>0</v>
      </c>
      <c r="K152" s="138" t="s">
        <v>1</v>
      </c>
      <c r="L152" s="31"/>
      <c r="M152" s="143" t="s">
        <v>1</v>
      </c>
      <c r="N152" s="144" t="s">
        <v>39</v>
      </c>
      <c r="P152" s="145">
        <f>O152*H152</f>
        <v>0</v>
      </c>
      <c r="Q152" s="145">
        <v>0</v>
      </c>
      <c r="R152" s="145">
        <f>Q152*H152</f>
        <v>0</v>
      </c>
      <c r="S152" s="145">
        <v>0</v>
      </c>
      <c r="T152" s="146">
        <f>S152*H152</f>
        <v>0</v>
      </c>
      <c r="AR152" s="147" t="s">
        <v>148</v>
      </c>
      <c r="AT152" s="147" t="s">
        <v>143</v>
      </c>
      <c r="AU152" s="147" t="s">
        <v>160</v>
      </c>
      <c r="AY152" s="16" t="s">
        <v>141</v>
      </c>
      <c r="BE152" s="148">
        <f>IF(N152="základní",J152,0)</f>
        <v>0</v>
      </c>
      <c r="BF152" s="148">
        <f>IF(N152="snížená",J152,0)</f>
        <v>0</v>
      </c>
      <c r="BG152" s="148">
        <f>IF(N152="zákl. přenesená",J152,0)</f>
        <v>0</v>
      </c>
      <c r="BH152" s="148">
        <f>IF(N152="sníž. přenesená",J152,0)</f>
        <v>0</v>
      </c>
      <c r="BI152" s="148">
        <f>IF(N152="nulová",J152,0)</f>
        <v>0</v>
      </c>
      <c r="BJ152" s="16" t="s">
        <v>80</v>
      </c>
      <c r="BK152" s="148">
        <f>ROUND(I152*H152,2)</f>
        <v>0</v>
      </c>
      <c r="BL152" s="16" t="s">
        <v>148</v>
      </c>
      <c r="BM152" s="147" t="s">
        <v>1067</v>
      </c>
    </row>
    <row r="153" spans="2:65" s="1" customFormat="1">
      <c r="B153" s="31"/>
      <c r="D153" s="149" t="s">
        <v>150</v>
      </c>
      <c r="F153" s="150" t="s">
        <v>1068</v>
      </c>
      <c r="I153" s="151"/>
      <c r="L153" s="31"/>
      <c r="M153" s="152"/>
      <c r="T153" s="54"/>
      <c r="AT153" s="16" t="s">
        <v>150</v>
      </c>
      <c r="AU153" s="16" t="s">
        <v>160</v>
      </c>
    </row>
    <row r="154" spans="2:65" s="11" customFormat="1" ht="20.85" customHeight="1">
      <c r="B154" s="123"/>
      <c r="D154" s="124" t="s">
        <v>73</v>
      </c>
      <c r="E154" s="133" t="s">
        <v>1069</v>
      </c>
      <c r="F154" s="133" t="s">
        <v>1070</v>
      </c>
      <c r="I154" s="126"/>
      <c r="J154" s="134">
        <f>BK154</f>
        <v>0</v>
      </c>
      <c r="L154" s="123"/>
      <c r="M154" s="128"/>
      <c r="P154" s="129">
        <f>SUM(P155:P156)</f>
        <v>0</v>
      </c>
      <c r="R154" s="129">
        <f>SUM(R155:R156)</f>
        <v>0</v>
      </c>
      <c r="T154" s="130">
        <f>SUM(T155:T156)</f>
        <v>0</v>
      </c>
      <c r="AR154" s="124" t="s">
        <v>80</v>
      </c>
      <c r="AT154" s="131" t="s">
        <v>73</v>
      </c>
      <c r="AU154" s="131" t="s">
        <v>82</v>
      </c>
      <c r="AY154" s="124" t="s">
        <v>141</v>
      </c>
      <c r="BK154" s="132">
        <f>SUM(BK155:BK156)</f>
        <v>0</v>
      </c>
    </row>
    <row r="155" spans="2:65" s="1" customFormat="1" ht="37.9" customHeight="1">
      <c r="B155" s="135"/>
      <c r="C155" s="136" t="s">
        <v>178</v>
      </c>
      <c r="D155" s="136" t="s">
        <v>143</v>
      </c>
      <c r="E155" s="137" t="s">
        <v>1071</v>
      </c>
      <c r="F155" s="138" t="s">
        <v>1072</v>
      </c>
      <c r="G155" s="139" t="s">
        <v>714</v>
      </c>
      <c r="H155" s="140">
        <v>1</v>
      </c>
      <c r="I155" s="141"/>
      <c r="J155" s="142">
        <f>ROUND(I155*H155,2)</f>
        <v>0</v>
      </c>
      <c r="K155" s="138" t="s">
        <v>1</v>
      </c>
      <c r="L155" s="31"/>
      <c r="M155" s="143" t="s">
        <v>1</v>
      </c>
      <c r="N155" s="144" t="s">
        <v>39</v>
      </c>
      <c r="P155" s="145">
        <f>O155*H155</f>
        <v>0</v>
      </c>
      <c r="Q155" s="145">
        <v>0</v>
      </c>
      <c r="R155" s="145">
        <f>Q155*H155</f>
        <v>0</v>
      </c>
      <c r="S155" s="145">
        <v>0</v>
      </c>
      <c r="T155" s="146">
        <f>S155*H155</f>
        <v>0</v>
      </c>
      <c r="AR155" s="147" t="s">
        <v>148</v>
      </c>
      <c r="AT155" s="147" t="s">
        <v>143</v>
      </c>
      <c r="AU155" s="147" t="s">
        <v>160</v>
      </c>
      <c r="AY155" s="16" t="s">
        <v>141</v>
      </c>
      <c r="BE155" s="148">
        <f>IF(N155="základní",J155,0)</f>
        <v>0</v>
      </c>
      <c r="BF155" s="148">
        <f>IF(N155="snížená",J155,0)</f>
        <v>0</v>
      </c>
      <c r="BG155" s="148">
        <f>IF(N155="zákl. přenesená",J155,0)</f>
        <v>0</v>
      </c>
      <c r="BH155" s="148">
        <f>IF(N155="sníž. přenesená",J155,0)</f>
        <v>0</v>
      </c>
      <c r="BI155" s="148">
        <f>IF(N155="nulová",J155,0)</f>
        <v>0</v>
      </c>
      <c r="BJ155" s="16" t="s">
        <v>80</v>
      </c>
      <c r="BK155" s="148">
        <f>ROUND(I155*H155,2)</f>
        <v>0</v>
      </c>
      <c r="BL155" s="16" t="s">
        <v>148</v>
      </c>
      <c r="BM155" s="147" t="s">
        <v>1073</v>
      </c>
    </row>
    <row r="156" spans="2:65" s="1" customFormat="1" ht="48.75">
      <c r="B156" s="31"/>
      <c r="D156" s="149" t="s">
        <v>150</v>
      </c>
      <c r="F156" s="150" t="s">
        <v>1074</v>
      </c>
      <c r="I156" s="151"/>
      <c r="L156" s="31"/>
      <c r="M156" s="152"/>
      <c r="T156" s="54"/>
      <c r="AT156" s="16" t="s">
        <v>150</v>
      </c>
      <c r="AU156" s="16" t="s">
        <v>160</v>
      </c>
    </row>
    <row r="157" spans="2:65" s="11" customFormat="1" ht="20.85" customHeight="1">
      <c r="B157" s="123"/>
      <c r="D157" s="124" t="s">
        <v>73</v>
      </c>
      <c r="E157" s="133" t="s">
        <v>1075</v>
      </c>
      <c r="F157" s="133" t="s">
        <v>1076</v>
      </c>
      <c r="I157" s="126"/>
      <c r="J157" s="134">
        <f>BK157</f>
        <v>0</v>
      </c>
      <c r="L157" s="123"/>
      <c r="M157" s="128"/>
      <c r="P157" s="129">
        <f>SUM(P158:P159)</f>
        <v>0</v>
      </c>
      <c r="R157" s="129">
        <f>SUM(R158:R159)</f>
        <v>0</v>
      </c>
      <c r="T157" s="130">
        <f>SUM(T158:T159)</f>
        <v>0</v>
      </c>
      <c r="AR157" s="124" t="s">
        <v>80</v>
      </c>
      <c r="AT157" s="131" t="s">
        <v>73</v>
      </c>
      <c r="AU157" s="131" t="s">
        <v>82</v>
      </c>
      <c r="AY157" s="124" t="s">
        <v>141</v>
      </c>
      <c r="BK157" s="132">
        <f>SUM(BK158:BK159)</f>
        <v>0</v>
      </c>
    </row>
    <row r="158" spans="2:65" s="1" customFormat="1" ht="16.5" customHeight="1">
      <c r="B158" s="135"/>
      <c r="C158" s="136" t="s">
        <v>184</v>
      </c>
      <c r="D158" s="136" t="s">
        <v>143</v>
      </c>
      <c r="E158" s="137" t="s">
        <v>1077</v>
      </c>
      <c r="F158" s="138" t="s">
        <v>1078</v>
      </c>
      <c r="G158" s="139" t="s">
        <v>714</v>
      </c>
      <c r="H158" s="140">
        <v>1</v>
      </c>
      <c r="I158" s="141"/>
      <c r="J158" s="142">
        <f>ROUND(I158*H158,2)</f>
        <v>0</v>
      </c>
      <c r="K158" s="138" t="s">
        <v>1</v>
      </c>
      <c r="L158" s="31"/>
      <c r="M158" s="143" t="s">
        <v>1</v>
      </c>
      <c r="N158" s="144" t="s">
        <v>39</v>
      </c>
      <c r="P158" s="145">
        <f>O158*H158</f>
        <v>0</v>
      </c>
      <c r="Q158" s="145">
        <v>0</v>
      </c>
      <c r="R158" s="145">
        <f>Q158*H158</f>
        <v>0</v>
      </c>
      <c r="S158" s="145">
        <v>0</v>
      </c>
      <c r="T158" s="146">
        <f>S158*H158</f>
        <v>0</v>
      </c>
      <c r="AR158" s="147" t="s">
        <v>148</v>
      </c>
      <c r="AT158" s="147" t="s">
        <v>143</v>
      </c>
      <c r="AU158" s="147" t="s">
        <v>160</v>
      </c>
      <c r="AY158" s="16" t="s">
        <v>141</v>
      </c>
      <c r="BE158" s="148">
        <f>IF(N158="základní",J158,0)</f>
        <v>0</v>
      </c>
      <c r="BF158" s="148">
        <f>IF(N158="snížená",J158,0)</f>
        <v>0</v>
      </c>
      <c r="BG158" s="148">
        <f>IF(N158="zákl. přenesená",J158,0)</f>
        <v>0</v>
      </c>
      <c r="BH158" s="148">
        <f>IF(N158="sníž. přenesená",J158,0)</f>
        <v>0</v>
      </c>
      <c r="BI158" s="148">
        <f>IF(N158="nulová",J158,0)</f>
        <v>0</v>
      </c>
      <c r="BJ158" s="16" t="s">
        <v>80</v>
      </c>
      <c r="BK158" s="148">
        <f>ROUND(I158*H158,2)</f>
        <v>0</v>
      </c>
      <c r="BL158" s="16" t="s">
        <v>148</v>
      </c>
      <c r="BM158" s="147" t="s">
        <v>1079</v>
      </c>
    </row>
    <row r="159" spans="2:65" s="1" customFormat="1">
      <c r="B159" s="31"/>
      <c r="D159" s="149" t="s">
        <v>150</v>
      </c>
      <c r="F159" s="150" t="s">
        <v>1080</v>
      </c>
      <c r="I159" s="151"/>
      <c r="L159" s="31"/>
      <c r="M159" s="152"/>
      <c r="T159" s="54"/>
      <c r="AT159" s="16" t="s">
        <v>150</v>
      </c>
      <c r="AU159" s="16" t="s">
        <v>160</v>
      </c>
    </row>
    <row r="160" spans="2:65" s="11" customFormat="1" ht="20.85" customHeight="1">
      <c r="B160" s="123"/>
      <c r="D160" s="124" t="s">
        <v>73</v>
      </c>
      <c r="E160" s="133" t="s">
        <v>1081</v>
      </c>
      <c r="F160" s="133" t="s">
        <v>1082</v>
      </c>
      <c r="I160" s="126"/>
      <c r="J160" s="134">
        <f>BK160</f>
        <v>0</v>
      </c>
      <c r="L160" s="123"/>
      <c r="M160" s="128"/>
      <c r="P160" s="129">
        <f>SUM(P161:P162)</f>
        <v>0</v>
      </c>
      <c r="R160" s="129">
        <f>SUM(R161:R162)</f>
        <v>0</v>
      </c>
      <c r="T160" s="130">
        <f>SUM(T161:T162)</f>
        <v>0</v>
      </c>
      <c r="AR160" s="124" t="s">
        <v>80</v>
      </c>
      <c r="AT160" s="131" t="s">
        <v>73</v>
      </c>
      <c r="AU160" s="131" t="s">
        <v>82</v>
      </c>
      <c r="AY160" s="124" t="s">
        <v>141</v>
      </c>
      <c r="BK160" s="132">
        <f>SUM(BK161:BK162)</f>
        <v>0</v>
      </c>
    </row>
    <row r="161" spans="2:65" s="1" customFormat="1" ht="16.5" customHeight="1">
      <c r="B161" s="135"/>
      <c r="C161" s="136" t="s">
        <v>190</v>
      </c>
      <c r="D161" s="136" t="s">
        <v>143</v>
      </c>
      <c r="E161" s="137" t="s">
        <v>1083</v>
      </c>
      <c r="F161" s="138" t="s">
        <v>1084</v>
      </c>
      <c r="G161" s="139" t="s">
        <v>714</v>
      </c>
      <c r="H161" s="140">
        <v>1</v>
      </c>
      <c r="I161" s="141"/>
      <c r="J161" s="142">
        <f>ROUND(I161*H161,2)</f>
        <v>0</v>
      </c>
      <c r="K161" s="138" t="s">
        <v>1</v>
      </c>
      <c r="L161" s="31"/>
      <c r="M161" s="143" t="s">
        <v>1</v>
      </c>
      <c r="N161" s="144" t="s">
        <v>39</v>
      </c>
      <c r="P161" s="145">
        <f>O161*H161</f>
        <v>0</v>
      </c>
      <c r="Q161" s="145">
        <v>0</v>
      </c>
      <c r="R161" s="145">
        <f>Q161*H161</f>
        <v>0</v>
      </c>
      <c r="S161" s="145">
        <v>0</v>
      </c>
      <c r="T161" s="146">
        <f>S161*H161</f>
        <v>0</v>
      </c>
      <c r="AR161" s="147" t="s">
        <v>148</v>
      </c>
      <c r="AT161" s="147" t="s">
        <v>143</v>
      </c>
      <c r="AU161" s="147" t="s">
        <v>160</v>
      </c>
      <c r="AY161" s="16" t="s">
        <v>141</v>
      </c>
      <c r="BE161" s="148">
        <f>IF(N161="základní",J161,0)</f>
        <v>0</v>
      </c>
      <c r="BF161" s="148">
        <f>IF(N161="snížená",J161,0)</f>
        <v>0</v>
      </c>
      <c r="BG161" s="148">
        <f>IF(N161="zákl. přenesená",J161,0)</f>
        <v>0</v>
      </c>
      <c r="BH161" s="148">
        <f>IF(N161="sníž. přenesená",J161,0)</f>
        <v>0</v>
      </c>
      <c r="BI161" s="148">
        <f>IF(N161="nulová",J161,0)</f>
        <v>0</v>
      </c>
      <c r="BJ161" s="16" t="s">
        <v>80</v>
      </c>
      <c r="BK161" s="148">
        <f>ROUND(I161*H161,2)</f>
        <v>0</v>
      </c>
      <c r="BL161" s="16" t="s">
        <v>148</v>
      </c>
      <c r="BM161" s="147" t="s">
        <v>1085</v>
      </c>
    </row>
    <row r="162" spans="2:65" s="1" customFormat="1" ht="48.75">
      <c r="B162" s="31"/>
      <c r="D162" s="149" t="s">
        <v>150</v>
      </c>
      <c r="F162" s="150" t="s">
        <v>1086</v>
      </c>
      <c r="I162" s="151"/>
      <c r="L162" s="31"/>
      <c r="M162" s="152"/>
      <c r="T162" s="54"/>
      <c r="AT162" s="16" t="s">
        <v>150</v>
      </c>
      <c r="AU162" s="16" t="s">
        <v>160</v>
      </c>
    </row>
    <row r="163" spans="2:65" s="11" customFormat="1" ht="20.85" customHeight="1">
      <c r="B163" s="123"/>
      <c r="D163" s="124" t="s">
        <v>73</v>
      </c>
      <c r="E163" s="133" t="s">
        <v>1087</v>
      </c>
      <c r="F163" s="133" t="s">
        <v>1088</v>
      </c>
      <c r="I163" s="126"/>
      <c r="J163" s="134">
        <f>BK163</f>
        <v>0</v>
      </c>
      <c r="L163" s="123"/>
      <c r="M163" s="128"/>
      <c r="P163" s="129">
        <f>SUM(P164:P165)</f>
        <v>0</v>
      </c>
      <c r="R163" s="129">
        <f>SUM(R164:R165)</f>
        <v>0</v>
      </c>
      <c r="T163" s="130">
        <f>SUM(T164:T165)</f>
        <v>0</v>
      </c>
      <c r="AR163" s="124" t="s">
        <v>80</v>
      </c>
      <c r="AT163" s="131" t="s">
        <v>73</v>
      </c>
      <c r="AU163" s="131" t="s">
        <v>82</v>
      </c>
      <c r="AY163" s="124" t="s">
        <v>141</v>
      </c>
      <c r="BK163" s="132">
        <f>SUM(BK164:BK165)</f>
        <v>0</v>
      </c>
    </row>
    <row r="164" spans="2:65" s="1" customFormat="1" ht="16.5" customHeight="1">
      <c r="B164" s="135"/>
      <c r="C164" s="136" t="s">
        <v>198</v>
      </c>
      <c r="D164" s="136" t="s">
        <v>143</v>
      </c>
      <c r="E164" s="137" t="s">
        <v>1089</v>
      </c>
      <c r="F164" s="138" t="s">
        <v>1090</v>
      </c>
      <c r="G164" s="139" t="s">
        <v>714</v>
      </c>
      <c r="H164" s="140">
        <v>1</v>
      </c>
      <c r="I164" s="141"/>
      <c r="J164" s="142">
        <f>ROUND(I164*H164,2)</f>
        <v>0</v>
      </c>
      <c r="K164" s="138" t="s">
        <v>1</v>
      </c>
      <c r="L164" s="31"/>
      <c r="M164" s="143" t="s">
        <v>1</v>
      </c>
      <c r="N164" s="144" t="s">
        <v>39</v>
      </c>
      <c r="P164" s="145">
        <f>O164*H164</f>
        <v>0</v>
      </c>
      <c r="Q164" s="145">
        <v>0</v>
      </c>
      <c r="R164" s="145">
        <f>Q164*H164</f>
        <v>0</v>
      </c>
      <c r="S164" s="145">
        <v>0</v>
      </c>
      <c r="T164" s="146">
        <f>S164*H164</f>
        <v>0</v>
      </c>
      <c r="AR164" s="147" t="s">
        <v>148</v>
      </c>
      <c r="AT164" s="147" t="s">
        <v>143</v>
      </c>
      <c r="AU164" s="147" t="s">
        <v>160</v>
      </c>
      <c r="AY164" s="16" t="s">
        <v>141</v>
      </c>
      <c r="BE164" s="148">
        <f>IF(N164="základní",J164,0)</f>
        <v>0</v>
      </c>
      <c r="BF164" s="148">
        <f>IF(N164="snížená",J164,0)</f>
        <v>0</v>
      </c>
      <c r="BG164" s="148">
        <f>IF(N164="zákl. přenesená",J164,0)</f>
        <v>0</v>
      </c>
      <c r="BH164" s="148">
        <f>IF(N164="sníž. přenesená",J164,0)</f>
        <v>0</v>
      </c>
      <c r="BI164" s="148">
        <f>IF(N164="nulová",J164,0)</f>
        <v>0</v>
      </c>
      <c r="BJ164" s="16" t="s">
        <v>80</v>
      </c>
      <c r="BK164" s="148">
        <f>ROUND(I164*H164,2)</f>
        <v>0</v>
      </c>
      <c r="BL164" s="16" t="s">
        <v>148</v>
      </c>
      <c r="BM164" s="147" t="s">
        <v>1091</v>
      </c>
    </row>
    <row r="165" spans="2:65" s="1" customFormat="1" ht="48.75">
      <c r="B165" s="31"/>
      <c r="D165" s="149" t="s">
        <v>150</v>
      </c>
      <c r="F165" s="150" t="s">
        <v>1092</v>
      </c>
      <c r="I165" s="151"/>
      <c r="L165" s="31"/>
      <c r="M165" s="152"/>
      <c r="T165" s="54"/>
      <c r="AT165" s="16" t="s">
        <v>150</v>
      </c>
      <c r="AU165" s="16" t="s">
        <v>160</v>
      </c>
    </row>
    <row r="166" spans="2:65" s="11" customFormat="1" ht="22.9" customHeight="1">
      <c r="B166" s="123"/>
      <c r="D166" s="124" t="s">
        <v>73</v>
      </c>
      <c r="E166" s="133" t="s">
        <v>1093</v>
      </c>
      <c r="F166" s="133" t="s">
        <v>1094</v>
      </c>
      <c r="I166" s="126"/>
      <c r="J166" s="134">
        <f>BK166</f>
        <v>0</v>
      </c>
      <c r="L166" s="123"/>
      <c r="M166" s="128"/>
      <c r="P166" s="129">
        <f>P167</f>
        <v>0</v>
      </c>
      <c r="R166" s="129">
        <f>R167</f>
        <v>0</v>
      </c>
      <c r="T166" s="130">
        <f>T167</f>
        <v>0</v>
      </c>
      <c r="AR166" s="124" t="s">
        <v>80</v>
      </c>
      <c r="AT166" s="131" t="s">
        <v>73</v>
      </c>
      <c r="AU166" s="131" t="s">
        <v>80</v>
      </c>
      <c r="AY166" s="124" t="s">
        <v>141</v>
      </c>
      <c r="BK166" s="132">
        <f>BK167</f>
        <v>0</v>
      </c>
    </row>
    <row r="167" spans="2:65" s="11" customFormat="1" ht="20.85" customHeight="1">
      <c r="B167" s="123"/>
      <c r="D167" s="124" t="s">
        <v>73</v>
      </c>
      <c r="E167" s="133" t="s">
        <v>1095</v>
      </c>
      <c r="F167" s="133" t="s">
        <v>1096</v>
      </c>
      <c r="I167" s="126"/>
      <c r="J167" s="134">
        <f>BK167</f>
        <v>0</v>
      </c>
      <c r="L167" s="123"/>
      <c r="M167" s="128"/>
      <c r="P167" s="129">
        <f>SUM(P168:P169)</f>
        <v>0</v>
      </c>
      <c r="R167" s="129">
        <f>SUM(R168:R169)</f>
        <v>0</v>
      </c>
      <c r="T167" s="130">
        <f>SUM(T168:T169)</f>
        <v>0</v>
      </c>
      <c r="AR167" s="124" t="s">
        <v>80</v>
      </c>
      <c r="AT167" s="131" t="s">
        <v>73</v>
      </c>
      <c r="AU167" s="131" t="s">
        <v>82</v>
      </c>
      <c r="AY167" s="124" t="s">
        <v>141</v>
      </c>
      <c r="BK167" s="132">
        <f>SUM(BK168:BK169)</f>
        <v>0</v>
      </c>
    </row>
    <row r="168" spans="2:65" s="1" customFormat="1" ht="16.5" customHeight="1">
      <c r="B168" s="135"/>
      <c r="C168" s="136" t="s">
        <v>204</v>
      </c>
      <c r="D168" s="136" t="s">
        <v>143</v>
      </c>
      <c r="E168" s="137" t="s">
        <v>1097</v>
      </c>
      <c r="F168" s="138" t="s">
        <v>1096</v>
      </c>
      <c r="G168" s="139" t="s">
        <v>714</v>
      </c>
      <c r="H168" s="140">
        <v>1</v>
      </c>
      <c r="I168" s="141"/>
      <c r="J168" s="142">
        <f>ROUND(I168*H168,2)</f>
        <v>0</v>
      </c>
      <c r="K168" s="138" t="s">
        <v>1</v>
      </c>
      <c r="L168" s="31"/>
      <c r="M168" s="143" t="s">
        <v>1</v>
      </c>
      <c r="N168" s="144" t="s">
        <v>39</v>
      </c>
      <c r="P168" s="145">
        <f>O168*H168</f>
        <v>0</v>
      </c>
      <c r="Q168" s="145">
        <v>0</v>
      </c>
      <c r="R168" s="145">
        <f>Q168*H168</f>
        <v>0</v>
      </c>
      <c r="S168" s="145">
        <v>0</v>
      </c>
      <c r="T168" s="146">
        <f>S168*H168</f>
        <v>0</v>
      </c>
      <c r="AR168" s="147" t="s">
        <v>148</v>
      </c>
      <c r="AT168" s="147" t="s">
        <v>143</v>
      </c>
      <c r="AU168" s="147" t="s">
        <v>160</v>
      </c>
      <c r="AY168" s="16" t="s">
        <v>141</v>
      </c>
      <c r="BE168" s="148">
        <f>IF(N168="základní",J168,0)</f>
        <v>0</v>
      </c>
      <c r="BF168" s="148">
        <f>IF(N168="snížená",J168,0)</f>
        <v>0</v>
      </c>
      <c r="BG168" s="148">
        <f>IF(N168="zákl. přenesená",J168,0)</f>
        <v>0</v>
      </c>
      <c r="BH168" s="148">
        <f>IF(N168="sníž. přenesená",J168,0)</f>
        <v>0</v>
      </c>
      <c r="BI168" s="148">
        <f>IF(N168="nulová",J168,0)</f>
        <v>0</v>
      </c>
      <c r="BJ168" s="16" t="s">
        <v>80</v>
      </c>
      <c r="BK168" s="148">
        <f>ROUND(I168*H168,2)</f>
        <v>0</v>
      </c>
      <c r="BL168" s="16" t="s">
        <v>148</v>
      </c>
      <c r="BM168" s="147" t="s">
        <v>1098</v>
      </c>
    </row>
    <row r="169" spans="2:65" s="1" customFormat="1" ht="29.25">
      <c r="B169" s="31"/>
      <c r="D169" s="149" t="s">
        <v>150</v>
      </c>
      <c r="F169" s="150" t="s">
        <v>1099</v>
      </c>
      <c r="I169" s="151"/>
      <c r="L169" s="31"/>
      <c r="M169" s="152"/>
      <c r="T169" s="54"/>
      <c r="AT169" s="16" t="s">
        <v>150</v>
      </c>
      <c r="AU169" s="16" t="s">
        <v>160</v>
      </c>
    </row>
    <row r="170" spans="2:65" s="11" customFormat="1" ht="22.9" customHeight="1">
      <c r="B170" s="123"/>
      <c r="D170" s="124" t="s">
        <v>73</v>
      </c>
      <c r="E170" s="133" t="s">
        <v>1100</v>
      </c>
      <c r="F170" s="133" t="s">
        <v>1101</v>
      </c>
      <c r="I170" s="126"/>
      <c r="J170" s="134">
        <f>BK170</f>
        <v>0</v>
      </c>
      <c r="L170" s="123"/>
      <c r="M170" s="128"/>
      <c r="P170" s="129">
        <f>P171+P174+P179+P184+P187+P190</f>
        <v>0</v>
      </c>
      <c r="R170" s="129">
        <f>R171+R174+R179+R184+R187+R190</f>
        <v>0</v>
      </c>
      <c r="T170" s="130">
        <f>T171+T174+T179+T184+T187+T190</f>
        <v>0</v>
      </c>
      <c r="AR170" s="124" t="s">
        <v>80</v>
      </c>
      <c r="AT170" s="131" t="s">
        <v>73</v>
      </c>
      <c r="AU170" s="131" t="s">
        <v>80</v>
      </c>
      <c r="AY170" s="124" t="s">
        <v>141</v>
      </c>
      <c r="BK170" s="132">
        <f>BK171+BK174+BK179+BK184+BK187+BK190</f>
        <v>0</v>
      </c>
    </row>
    <row r="171" spans="2:65" s="11" customFormat="1" ht="20.85" customHeight="1">
      <c r="B171" s="123"/>
      <c r="D171" s="124" t="s">
        <v>73</v>
      </c>
      <c r="E171" s="133" t="s">
        <v>1102</v>
      </c>
      <c r="F171" s="133" t="s">
        <v>1103</v>
      </c>
      <c r="I171" s="126"/>
      <c r="J171" s="134">
        <f>BK171</f>
        <v>0</v>
      </c>
      <c r="L171" s="123"/>
      <c r="M171" s="128"/>
      <c r="P171" s="129">
        <f>SUM(P172:P173)</f>
        <v>0</v>
      </c>
      <c r="R171" s="129">
        <f>SUM(R172:R173)</f>
        <v>0</v>
      </c>
      <c r="T171" s="130">
        <f>SUM(T172:T173)</f>
        <v>0</v>
      </c>
      <c r="AR171" s="124" t="s">
        <v>80</v>
      </c>
      <c r="AT171" s="131" t="s">
        <v>73</v>
      </c>
      <c r="AU171" s="131" t="s">
        <v>82</v>
      </c>
      <c r="AY171" s="124" t="s">
        <v>141</v>
      </c>
      <c r="BK171" s="132">
        <f>SUM(BK172:BK173)</f>
        <v>0</v>
      </c>
    </row>
    <row r="172" spans="2:65" s="1" customFormat="1" ht="33" customHeight="1">
      <c r="B172" s="135"/>
      <c r="C172" s="136" t="s">
        <v>214</v>
      </c>
      <c r="D172" s="136" t="s">
        <v>143</v>
      </c>
      <c r="E172" s="137" t="s">
        <v>1104</v>
      </c>
      <c r="F172" s="138" t="s">
        <v>1105</v>
      </c>
      <c r="G172" s="139" t="s">
        <v>714</v>
      </c>
      <c r="H172" s="140">
        <v>1</v>
      </c>
      <c r="I172" s="141"/>
      <c r="J172" s="142">
        <f>ROUND(I172*H172,2)</f>
        <v>0</v>
      </c>
      <c r="K172" s="138" t="s">
        <v>1</v>
      </c>
      <c r="L172" s="31"/>
      <c r="M172" s="143" t="s">
        <v>1</v>
      </c>
      <c r="N172" s="144" t="s">
        <v>39</v>
      </c>
      <c r="P172" s="145">
        <f>O172*H172</f>
        <v>0</v>
      </c>
      <c r="Q172" s="145">
        <v>0</v>
      </c>
      <c r="R172" s="145">
        <f>Q172*H172</f>
        <v>0</v>
      </c>
      <c r="S172" s="145">
        <v>0</v>
      </c>
      <c r="T172" s="146">
        <f>S172*H172</f>
        <v>0</v>
      </c>
      <c r="AR172" s="147" t="s">
        <v>148</v>
      </c>
      <c r="AT172" s="147" t="s">
        <v>143</v>
      </c>
      <c r="AU172" s="147" t="s">
        <v>160</v>
      </c>
      <c r="AY172" s="16" t="s">
        <v>141</v>
      </c>
      <c r="BE172" s="148">
        <f>IF(N172="základní",J172,0)</f>
        <v>0</v>
      </c>
      <c r="BF172" s="148">
        <f>IF(N172="snížená",J172,0)</f>
        <v>0</v>
      </c>
      <c r="BG172" s="148">
        <f>IF(N172="zákl. přenesená",J172,0)</f>
        <v>0</v>
      </c>
      <c r="BH172" s="148">
        <f>IF(N172="sníž. přenesená",J172,0)</f>
        <v>0</v>
      </c>
      <c r="BI172" s="148">
        <f>IF(N172="nulová",J172,0)</f>
        <v>0</v>
      </c>
      <c r="BJ172" s="16" t="s">
        <v>80</v>
      </c>
      <c r="BK172" s="148">
        <f>ROUND(I172*H172,2)</f>
        <v>0</v>
      </c>
      <c r="BL172" s="16" t="s">
        <v>148</v>
      </c>
      <c r="BM172" s="147" t="s">
        <v>1106</v>
      </c>
    </row>
    <row r="173" spans="2:65" s="1" customFormat="1" ht="29.25">
      <c r="B173" s="31"/>
      <c r="D173" s="149" t="s">
        <v>150</v>
      </c>
      <c r="F173" s="150" t="s">
        <v>1107</v>
      </c>
      <c r="I173" s="151"/>
      <c r="L173" s="31"/>
      <c r="M173" s="152"/>
      <c r="T173" s="54"/>
      <c r="AT173" s="16" t="s">
        <v>150</v>
      </c>
      <c r="AU173" s="16" t="s">
        <v>160</v>
      </c>
    </row>
    <row r="174" spans="2:65" s="11" customFormat="1" ht="20.85" customHeight="1">
      <c r="B174" s="123"/>
      <c r="D174" s="124" t="s">
        <v>73</v>
      </c>
      <c r="E174" s="133" t="s">
        <v>1108</v>
      </c>
      <c r="F174" s="133" t="s">
        <v>1109</v>
      </c>
      <c r="I174" s="126"/>
      <c r="J174" s="134">
        <f>BK174</f>
        <v>0</v>
      </c>
      <c r="L174" s="123"/>
      <c r="M174" s="128"/>
      <c r="P174" s="129">
        <f>SUM(P175:P178)</f>
        <v>0</v>
      </c>
      <c r="R174" s="129">
        <f>SUM(R175:R178)</f>
        <v>0</v>
      </c>
      <c r="T174" s="130">
        <f>SUM(T175:T178)</f>
        <v>0</v>
      </c>
      <c r="AR174" s="124" t="s">
        <v>80</v>
      </c>
      <c r="AT174" s="131" t="s">
        <v>73</v>
      </c>
      <c r="AU174" s="131" t="s">
        <v>82</v>
      </c>
      <c r="AY174" s="124" t="s">
        <v>141</v>
      </c>
      <c r="BK174" s="132">
        <f>SUM(BK175:BK178)</f>
        <v>0</v>
      </c>
    </row>
    <row r="175" spans="2:65" s="1" customFormat="1" ht="16.5" customHeight="1">
      <c r="B175" s="135"/>
      <c r="C175" s="136" t="s">
        <v>220</v>
      </c>
      <c r="D175" s="136" t="s">
        <v>143</v>
      </c>
      <c r="E175" s="137" t="s">
        <v>1110</v>
      </c>
      <c r="F175" s="138" t="s">
        <v>1111</v>
      </c>
      <c r="G175" s="139" t="s">
        <v>714</v>
      </c>
      <c r="H175" s="140">
        <v>1</v>
      </c>
      <c r="I175" s="141"/>
      <c r="J175" s="142">
        <f>ROUND(I175*H175,2)</f>
        <v>0</v>
      </c>
      <c r="K175" s="138" t="s">
        <v>1</v>
      </c>
      <c r="L175" s="31"/>
      <c r="M175" s="143" t="s">
        <v>1</v>
      </c>
      <c r="N175" s="144" t="s">
        <v>39</v>
      </c>
      <c r="P175" s="145">
        <f>O175*H175</f>
        <v>0</v>
      </c>
      <c r="Q175" s="145">
        <v>0</v>
      </c>
      <c r="R175" s="145">
        <f>Q175*H175</f>
        <v>0</v>
      </c>
      <c r="S175" s="145">
        <v>0</v>
      </c>
      <c r="T175" s="146">
        <f>S175*H175</f>
        <v>0</v>
      </c>
      <c r="AR175" s="147" t="s">
        <v>148</v>
      </c>
      <c r="AT175" s="147" t="s">
        <v>143</v>
      </c>
      <c r="AU175" s="147" t="s">
        <v>160</v>
      </c>
      <c r="AY175" s="16" t="s">
        <v>141</v>
      </c>
      <c r="BE175" s="148">
        <f>IF(N175="základní",J175,0)</f>
        <v>0</v>
      </c>
      <c r="BF175" s="148">
        <f>IF(N175="snížená",J175,0)</f>
        <v>0</v>
      </c>
      <c r="BG175" s="148">
        <f>IF(N175="zákl. přenesená",J175,0)</f>
        <v>0</v>
      </c>
      <c r="BH175" s="148">
        <f>IF(N175="sníž. přenesená",J175,0)</f>
        <v>0</v>
      </c>
      <c r="BI175" s="148">
        <f>IF(N175="nulová",J175,0)</f>
        <v>0</v>
      </c>
      <c r="BJ175" s="16" t="s">
        <v>80</v>
      </c>
      <c r="BK175" s="148">
        <f>ROUND(I175*H175,2)</f>
        <v>0</v>
      </c>
      <c r="BL175" s="16" t="s">
        <v>148</v>
      </c>
      <c r="BM175" s="147" t="s">
        <v>1112</v>
      </c>
    </row>
    <row r="176" spans="2:65" s="1" customFormat="1" ht="39">
      <c r="B176" s="31"/>
      <c r="D176" s="149" t="s">
        <v>150</v>
      </c>
      <c r="F176" s="150" t="s">
        <v>1113</v>
      </c>
      <c r="I176" s="151"/>
      <c r="L176" s="31"/>
      <c r="M176" s="152"/>
      <c r="T176" s="54"/>
      <c r="AT176" s="16" t="s">
        <v>150</v>
      </c>
      <c r="AU176" s="16" t="s">
        <v>160</v>
      </c>
    </row>
    <row r="177" spans="2:65" s="1" customFormat="1" ht="37.9" customHeight="1">
      <c r="B177" s="135"/>
      <c r="C177" s="136" t="s">
        <v>225</v>
      </c>
      <c r="D177" s="136" t="s">
        <v>143</v>
      </c>
      <c r="E177" s="137" t="s">
        <v>1114</v>
      </c>
      <c r="F177" s="138" t="s">
        <v>1115</v>
      </c>
      <c r="G177" s="139" t="s">
        <v>714</v>
      </c>
      <c r="H177" s="140">
        <v>1</v>
      </c>
      <c r="I177" s="141"/>
      <c r="J177" s="142">
        <f>ROUND(I177*H177,2)</f>
        <v>0</v>
      </c>
      <c r="K177" s="138" t="s">
        <v>1</v>
      </c>
      <c r="L177" s="31"/>
      <c r="M177" s="143" t="s">
        <v>1</v>
      </c>
      <c r="N177" s="144" t="s">
        <v>39</v>
      </c>
      <c r="P177" s="145">
        <f>O177*H177</f>
        <v>0</v>
      </c>
      <c r="Q177" s="145">
        <v>0</v>
      </c>
      <c r="R177" s="145">
        <f>Q177*H177</f>
        <v>0</v>
      </c>
      <c r="S177" s="145">
        <v>0</v>
      </c>
      <c r="T177" s="146">
        <f>S177*H177</f>
        <v>0</v>
      </c>
      <c r="AR177" s="147" t="s">
        <v>148</v>
      </c>
      <c r="AT177" s="147" t="s">
        <v>143</v>
      </c>
      <c r="AU177" s="147" t="s">
        <v>160</v>
      </c>
      <c r="AY177" s="16" t="s">
        <v>141</v>
      </c>
      <c r="BE177" s="148">
        <f>IF(N177="základní",J177,0)</f>
        <v>0</v>
      </c>
      <c r="BF177" s="148">
        <f>IF(N177="snížená",J177,0)</f>
        <v>0</v>
      </c>
      <c r="BG177" s="148">
        <f>IF(N177="zákl. přenesená",J177,0)</f>
        <v>0</v>
      </c>
      <c r="BH177" s="148">
        <f>IF(N177="sníž. přenesená",J177,0)</f>
        <v>0</v>
      </c>
      <c r="BI177" s="148">
        <f>IF(N177="nulová",J177,0)</f>
        <v>0</v>
      </c>
      <c r="BJ177" s="16" t="s">
        <v>80</v>
      </c>
      <c r="BK177" s="148">
        <f>ROUND(I177*H177,2)</f>
        <v>0</v>
      </c>
      <c r="BL177" s="16" t="s">
        <v>148</v>
      </c>
      <c r="BM177" s="147" t="s">
        <v>1116</v>
      </c>
    </row>
    <row r="178" spans="2:65" s="1" customFormat="1" ht="19.5">
      <c r="B178" s="31"/>
      <c r="D178" s="149" t="s">
        <v>150</v>
      </c>
      <c r="F178" s="150" t="s">
        <v>1115</v>
      </c>
      <c r="I178" s="151"/>
      <c r="L178" s="31"/>
      <c r="M178" s="152"/>
      <c r="T178" s="54"/>
      <c r="AT178" s="16" t="s">
        <v>150</v>
      </c>
      <c r="AU178" s="16" t="s">
        <v>160</v>
      </c>
    </row>
    <row r="179" spans="2:65" s="11" customFormat="1" ht="20.85" customHeight="1">
      <c r="B179" s="123"/>
      <c r="D179" s="124" t="s">
        <v>73</v>
      </c>
      <c r="E179" s="133" t="s">
        <v>1117</v>
      </c>
      <c r="F179" s="133" t="s">
        <v>1118</v>
      </c>
      <c r="I179" s="126"/>
      <c r="J179" s="134">
        <f>BK179</f>
        <v>0</v>
      </c>
      <c r="L179" s="123"/>
      <c r="M179" s="128"/>
      <c r="P179" s="129">
        <f>SUM(P180:P183)</f>
        <v>0</v>
      </c>
      <c r="R179" s="129">
        <f>SUM(R180:R183)</f>
        <v>0</v>
      </c>
      <c r="T179" s="130">
        <f>SUM(T180:T183)</f>
        <v>0</v>
      </c>
      <c r="AR179" s="124" t="s">
        <v>80</v>
      </c>
      <c r="AT179" s="131" t="s">
        <v>73</v>
      </c>
      <c r="AU179" s="131" t="s">
        <v>82</v>
      </c>
      <c r="AY179" s="124" t="s">
        <v>141</v>
      </c>
      <c r="BK179" s="132">
        <f>SUM(BK180:BK183)</f>
        <v>0</v>
      </c>
    </row>
    <row r="180" spans="2:65" s="1" customFormat="1" ht="21.75" customHeight="1">
      <c r="B180" s="135"/>
      <c r="C180" s="136" t="s">
        <v>232</v>
      </c>
      <c r="D180" s="136" t="s">
        <v>143</v>
      </c>
      <c r="E180" s="137" t="s">
        <v>1119</v>
      </c>
      <c r="F180" s="138" t="s">
        <v>1118</v>
      </c>
      <c r="G180" s="139" t="s">
        <v>714</v>
      </c>
      <c r="H180" s="140">
        <v>1</v>
      </c>
      <c r="I180" s="141"/>
      <c r="J180" s="142">
        <f>ROUND(I180*H180,2)</f>
        <v>0</v>
      </c>
      <c r="K180" s="138" t="s">
        <v>1</v>
      </c>
      <c r="L180" s="31"/>
      <c r="M180" s="143" t="s">
        <v>1</v>
      </c>
      <c r="N180" s="144" t="s">
        <v>39</v>
      </c>
      <c r="P180" s="145">
        <f>O180*H180</f>
        <v>0</v>
      </c>
      <c r="Q180" s="145">
        <v>0</v>
      </c>
      <c r="R180" s="145">
        <f>Q180*H180</f>
        <v>0</v>
      </c>
      <c r="S180" s="145">
        <v>0</v>
      </c>
      <c r="T180" s="146">
        <f>S180*H180</f>
        <v>0</v>
      </c>
      <c r="AR180" s="147" t="s">
        <v>148</v>
      </c>
      <c r="AT180" s="147" t="s">
        <v>143</v>
      </c>
      <c r="AU180" s="147" t="s">
        <v>160</v>
      </c>
      <c r="AY180" s="16" t="s">
        <v>141</v>
      </c>
      <c r="BE180" s="148">
        <f>IF(N180="základní",J180,0)</f>
        <v>0</v>
      </c>
      <c r="BF180" s="148">
        <f>IF(N180="snížená",J180,0)</f>
        <v>0</v>
      </c>
      <c r="BG180" s="148">
        <f>IF(N180="zákl. přenesená",J180,0)</f>
        <v>0</v>
      </c>
      <c r="BH180" s="148">
        <f>IF(N180="sníž. přenesená",J180,0)</f>
        <v>0</v>
      </c>
      <c r="BI180" s="148">
        <f>IF(N180="nulová",J180,0)</f>
        <v>0</v>
      </c>
      <c r="BJ180" s="16" t="s">
        <v>80</v>
      </c>
      <c r="BK180" s="148">
        <f>ROUND(I180*H180,2)</f>
        <v>0</v>
      </c>
      <c r="BL180" s="16" t="s">
        <v>148</v>
      </c>
      <c r="BM180" s="147" t="s">
        <v>1120</v>
      </c>
    </row>
    <row r="181" spans="2:65" s="1" customFormat="1" ht="68.25">
      <c r="B181" s="31"/>
      <c r="D181" s="149" t="s">
        <v>150</v>
      </c>
      <c r="F181" s="150" t="s">
        <v>1121</v>
      </c>
      <c r="I181" s="151"/>
      <c r="L181" s="31"/>
      <c r="M181" s="152"/>
      <c r="T181" s="54"/>
      <c r="AT181" s="16" t="s">
        <v>150</v>
      </c>
      <c r="AU181" s="16" t="s">
        <v>160</v>
      </c>
    </row>
    <row r="182" spans="2:65" s="1" customFormat="1" ht="24.2" customHeight="1">
      <c r="B182" s="135"/>
      <c r="C182" s="136" t="s">
        <v>8</v>
      </c>
      <c r="D182" s="136" t="s">
        <v>143</v>
      </c>
      <c r="E182" s="137" t="s">
        <v>1122</v>
      </c>
      <c r="F182" s="138" t="s">
        <v>1123</v>
      </c>
      <c r="G182" s="139" t="s">
        <v>714</v>
      </c>
      <c r="H182" s="140">
        <v>1</v>
      </c>
      <c r="I182" s="141"/>
      <c r="J182" s="142">
        <f>ROUND(I182*H182,2)</f>
        <v>0</v>
      </c>
      <c r="K182" s="138" t="s">
        <v>1</v>
      </c>
      <c r="L182" s="31"/>
      <c r="M182" s="143" t="s">
        <v>1</v>
      </c>
      <c r="N182" s="144" t="s">
        <v>39</v>
      </c>
      <c r="P182" s="145">
        <f>O182*H182</f>
        <v>0</v>
      </c>
      <c r="Q182" s="145">
        <v>0</v>
      </c>
      <c r="R182" s="145">
        <f>Q182*H182</f>
        <v>0</v>
      </c>
      <c r="S182" s="145">
        <v>0</v>
      </c>
      <c r="T182" s="146">
        <f>S182*H182</f>
        <v>0</v>
      </c>
      <c r="AR182" s="147" t="s">
        <v>148</v>
      </c>
      <c r="AT182" s="147" t="s">
        <v>143</v>
      </c>
      <c r="AU182" s="147" t="s">
        <v>160</v>
      </c>
      <c r="AY182" s="16" t="s">
        <v>141</v>
      </c>
      <c r="BE182" s="148">
        <f>IF(N182="základní",J182,0)</f>
        <v>0</v>
      </c>
      <c r="BF182" s="148">
        <f>IF(N182="snížená",J182,0)</f>
        <v>0</v>
      </c>
      <c r="BG182" s="148">
        <f>IF(N182="zákl. přenesená",J182,0)</f>
        <v>0</v>
      </c>
      <c r="BH182" s="148">
        <f>IF(N182="sníž. přenesená",J182,0)</f>
        <v>0</v>
      </c>
      <c r="BI182" s="148">
        <f>IF(N182="nulová",J182,0)</f>
        <v>0</v>
      </c>
      <c r="BJ182" s="16" t="s">
        <v>80</v>
      </c>
      <c r="BK182" s="148">
        <f>ROUND(I182*H182,2)</f>
        <v>0</v>
      </c>
      <c r="BL182" s="16" t="s">
        <v>148</v>
      </c>
      <c r="BM182" s="147" t="s">
        <v>1124</v>
      </c>
    </row>
    <row r="183" spans="2:65" s="1" customFormat="1" ht="48.75">
      <c r="B183" s="31"/>
      <c r="D183" s="149" t="s">
        <v>150</v>
      </c>
      <c r="F183" s="150" t="s">
        <v>1125</v>
      </c>
      <c r="I183" s="151"/>
      <c r="L183" s="31"/>
      <c r="M183" s="152"/>
      <c r="T183" s="54"/>
      <c r="AT183" s="16" t="s">
        <v>150</v>
      </c>
      <c r="AU183" s="16" t="s">
        <v>160</v>
      </c>
    </row>
    <row r="184" spans="2:65" s="11" customFormat="1" ht="20.85" customHeight="1">
      <c r="B184" s="123"/>
      <c r="D184" s="124" t="s">
        <v>73</v>
      </c>
      <c r="E184" s="133" t="s">
        <v>1126</v>
      </c>
      <c r="F184" s="133" t="s">
        <v>1127</v>
      </c>
      <c r="I184" s="126"/>
      <c r="J184" s="134">
        <f>BK184</f>
        <v>0</v>
      </c>
      <c r="L184" s="123"/>
      <c r="M184" s="128"/>
      <c r="P184" s="129">
        <f>SUM(P185:P186)</f>
        <v>0</v>
      </c>
      <c r="R184" s="129">
        <f>SUM(R185:R186)</f>
        <v>0</v>
      </c>
      <c r="T184" s="130">
        <f>SUM(T185:T186)</f>
        <v>0</v>
      </c>
      <c r="AR184" s="124" t="s">
        <v>80</v>
      </c>
      <c r="AT184" s="131" t="s">
        <v>73</v>
      </c>
      <c r="AU184" s="131" t="s">
        <v>82</v>
      </c>
      <c r="AY184" s="124" t="s">
        <v>141</v>
      </c>
      <c r="BK184" s="132">
        <f>SUM(BK185:BK186)</f>
        <v>0</v>
      </c>
    </row>
    <row r="185" spans="2:65" s="1" customFormat="1" ht="33" customHeight="1">
      <c r="B185" s="135"/>
      <c r="C185" s="136" t="s">
        <v>244</v>
      </c>
      <c r="D185" s="136" t="s">
        <v>143</v>
      </c>
      <c r="E185" s="137" t="s">
        <v>1128</v>
      </c>
      <c r="F185" s="138" t="s">
        <v>1129</v>
      </c>
      <c r="G185" s="139" t="s">
        <v>714</v>
      </c>
      <c r="H185" s="140">
        <v>1</v>
      </c>
      <c r="I185" s="141"/>
      <c r="J185" s="142">
        <f>ROUND(I185*H185,2)</f>
        <v>0</v>
      </c>
      <c r="K185" s="138" t="s">
        <v>1</v>
      </c>
      <c r="L185" s="31"/>
      <c r="M185" s="143" t="s">
        <v>1</v>
      </c>
      <c r="N185" s="144" t="s">
        <v>39</v>
      </c>
      <c r="P185" s="145">
        <f>O185*H185</f>
        <v>0</v>
      </c>
      <c r="Q185" s="145">
        <v>0</v>
      </c>
      <c r="R185" s="145">
        <f>Q185*H185</f>
        <v>0</v>
      </c>
      <c r="S185" s="145">
        <v>0</v>
      </c>
      <c r="T185" s="146">
        <f>S185*H185</f>
        <v>0</v>
      </c>
      <c r="AR185" s="147" t="s">
        <v>148</v>
      </c>
      <c r="AT185" s="147" t="s">
        <v>143</v>
      </c>
      <c r="AU185" s="147" t="s">
        <v>160</v>
      </c>
      <c r="AY185" s="16" t="s">
        <v>141</v>
      </c>
      <c r="BE185" s="148">
        <f>IF(N185="základní",J185,0)</f>
        <v>0</v>
      </c>
      <c r="BF185" s="148">
        <f>IF(N185="snížená",J185,0)</f>
        <v>0</v>
      </c>
      <c r="BG185" s="148">
        <f>IF(N185="zákl. přenesená",J185,0)</f>
        <v>0</v>
      </c>
      <c r="BH185" s="148">
        <f>IF(N185="sníž. přenesená",J185,0)</f>
        <v>0</v>
      </c>
      <c r="BI185" s="148">
        <f>IF(N185="nulová",J185,0)</f>
        <v>0</v>
      </c>
      <c r="BJ185" s="16" t="s">
        <v>80</v>
      </c>
      <c r="BK185" s="148">
        <f>ROUND(I185*H185,2)</f>
        <v>0</v>
      </c>
      <c r="BL185" s="16" t="s">
        <v>148</v>
      </c>
      <c r="BM185" s="147" t="s">
        <v>1130</v>
      </c>
    </row>
    <row r="186" spans="2:65" s="1" customFormat="1" ht="58.5">
      <c r="B186" s="31"/>
      <c r="D186" s="149" t="s">
        <v>150</v>
      </c>
      <c r="F186" s="150" t="s">
        <v>1131</v>
      </c>
      <c r="I186" s="151"/>
      <c r="L186" s="31"/>
      <c r="M186" s="152"/>
      <c r="T186" s="54"/>
      <c r="AT186" s="16" t="s">
        <v>150</v>
      </c>
      <c r="AU186" s="16" t="s">
        <v>160</v>
      </c>
    </row>
    <row r="187" spans="2:65" s="11" customFormat="1" ht="20.85" customHeight="1">
      <c r="B187" s="123"/>
      <c r="D187" s="124" t="s">
        <v>73</v>
      </c>
      <c r="E187" s="133" t="s">
        <v>1132</v>
      </c>
      <c r="F187" s="133" t="s">
        <v>1133</v>
      </c>
      <c r="I187" s="126"/>
      <c r="J187" s="134">
        <f>BK187</f>
        <v>0</v>
      </c>
      <c r="L187" s="123"/>
      <c r="M187" s="128"/>
      <c r="P187" s="129">
        <f>SUM(P188:P189)</f>
        <v>0</v>
      </c>
      <c r="R187" s="129">
        <f>SUM(R188:R189)</f>
        <v>0</v>
      </c>
      <c r="T187" s="130">
        <f>SUM(T188:T189)</f>
        <v>0</v>
      </c>
      <c r="AR187" s="124" t="s">
        <v>80</v>
      </c>
      <c r="AT187" s="131" t="s">
        <v>73</v>
      </c>
      <c r="AU187" s="131" t="s">
        <v>82</v>
      </c>
      <c r="AY187" s="124" t="s">
        <v>141</v>
      </c>
      <c r="BK187" s="132">
        <f>SUM(BK188:BK189)</f>
        <v>0</v>
      </c>
    </row>
    <row r="188" spans="2:65" s="1" customFormat="1" ht="16.5" customHeight="1">
      <c r="B188" s="135"/>
      <c r="C188" s="136" t="s">
        <v>251</v>
      </c>
      <c r="D188" s="136" t="s">
        <v>143</v>
      </c>
      <c r="E188" s="137" t="s">
        <v>1134</v>
      </c>
      <c r="F188" s="138" t="s">
        <v>1135</v>
      </c>
      <c r="G188" s="139" t="s">
        <v>714</v>
      </c>
      <c r="H188" s="140">
        <v>1</v>
      </c>
      <c r="I188" s="141"/>
      <c r="J188" s="142">
        <f>ROUND(I188*H188,2)</f>
        <v>0</v>
      </c>
      <c r="K188" s="138" t="s">
        <v>1</v>
      </c>
      <c r="L188" s="31"/>
      <c r="M188" s="143" t="s">
        <v>1</v>
      </c>
      <c r="N188" s="144" t="s">
        <v>39</v>
      </c>
      <c r="P188" s="145">
        <f>O188*H188</f>
        <v>0</v>
      </c>
      <c r="Q188" s="145">
        <v>0</v>
      </c>
      <c r="R188" s="145">
        <f>Q188*H188</f>
        <v>0</v>
      </c>
      <c r="S188" s="145">
        <v>0</v>
      </c>
      <c r="T188" s="146">
        <f>S188*H188</f>
        <v>0</v>
      </c>
      <c r="AR188" s="147" t="s">
        <v>148</v>
      </c>
      <c r="AT188" s="147" t="s">
        <v>143</v>
      </c>
      <c r="AU188" s="147" t="s">
        <v>160</v>
      </c>
      <c r="AY188" s="16" t="s">
        <v>141</v>
      </c>
      <c r="BE188" s="148">
        <f>IF(N188="základní",J188,0)</f>
        <v>0</v>
      </c>
      <c r="BF188" s="148">
        <f>IF(N188="snížená",J188,0)</f>
        <v>0</v>
      </c>
      <c r="BG188" s="148">
        <f>IF(N188="zákl. přenesená",J188,0)</f>
        <v>0</v>
      </c>
      <c r="BH188" s="148">
        <f>IF(N188="sníž. přenesená",J188,0)</f>
        <v>0</v>
      </c>
      <c r="BI188" s="148">
        <f>IF(N188="nulová",J188,0)</f>
        <v>0</v>
      </c>
      <c r="BJ188" s="16" t="s">
        <v>80</v>
      </c>
      <c r="BK188" s="148">
        <f>ROUND(I188*H188,2)</f>
        <v>0</v>
      </c>
      <c r="BL188" s="16" t="s">
        <v>148</v>
      </c>
      <c r="BM188" s="147" t="s">
        <v>1136</v>
      </c>
    </row>
    <row r="189" spans="2:65" s="1" customFormat="1" ht="29.25">
      <c r="B189" s="31"/>
      <c r="D189" s="149" t="s">
        <v>150</v>
      </c>
      <c r="F189" s="150" t="s">
        <v>1137</v>
      </c>
      <c r="I189" s="151"/>
      <c r="L189" s="31"/>
      <c r="M189" s="152"/>
      <c r="T189" s="54"/>
      <c r="AT189" s="16" t="s">
        <v>150</v>
      </c>
      <c r="AU189" s="16" t="s">
        <v>160</v>
      </c>
    </row>
    <row r="190" spans="2:65" s="11" customFormat="1" ht="20.85" customHeight="1">
      <c r="B190" s="123"/>
      <c r="D190" s="124" t="s">
        <v>73</v>
      </c>
      <c r="E190" s="133" t="s">
        <v>1138</v>
      </c>
      <c r="F190" s="133" t="s">
        <v>1139</v>
      </c>
      <c r="I190" s="126"/>
      <c r="J190" s="134">
        <f>BK190</f>
        <v>0</v>
      </c>
      <c r="L190" s="123"/>
      <c r="M190" s="128"/>
      <c r="P190" s="129">
        <f>SUM(P191:P192)</f>
        <v>0</v>
      </c>
      <c r="R190" s="129">
        <f>SUM(R191:R192)</f>
        <v>0</v>
      </c>
      <c r="T190" s="130">
        <f>SUM(T191:T192)</f>
        <v>0</v>
      </c>
      <c r="AR190" s="124" t="s">
        <v>80</v>
      </c>
      <c r="AT190" s="131" t="s">
        <v>73</v>
      </c>
      <c r="AU190" s="131" t="s">
        <v>82</v>
      </c>
      <c r="AY190" s="124" t="s">
        <v>141</v>
      </c>
      <c r="BK190" s="132">
        <f>SUM(BK191:BK192)</f>
        <v>0</v>
      </c>
    </row>
    <row r="191" spans="2:65" s="1" customFormat="1" ht="24.2" customHeight="1">
      <c r="B191" s="135"/>
      <c r="C191" s="136" t="s">
        <v>255</v>
      </c>
      <c r="D191" s="136" t="s">
        <v>143</v>
      </c>
      <c r="E191" s="137" t="s">
        <v>1140</v>
      </c>
      <c r="F191" s="138" t="s">
        <v>1141</v>
      </c>
      <c r="G191" s="139" t="s">
        <v>714</v>
      </c>
      <c r="H191" s="140">
        <v>1</v>
      </c>
      <c r="I191" s="141"/>
      <c r="J191" s="142">
        <f>ROUND(I191*H191,2)</f>
        <v>0</v>
      </c>
      <c r="K191" s="138" t="s">
        <v>1</v>
      </c>
      <c r="L191" s="31"/>
      <c r="M191" s="143" t="s">
        <v>1</v>
      </c>
      <c r="N191" s="144" t="s">
        <v>39</v>
      </c>
      <c r="P191" s="145">
        <f>O191*H191</f>
        <v>0</v>
      </c>
      <c r="Q191" s="145">
        <v>0</v>
      </c>
      <c r="R191" s="145">
        <f>Q191*H191</f>
        <v>0</v>
      </c>
      <c r="S191" s="145">
        <v>0</v>
      </c>
      <c r="T191" s="146">
        <f>S191*H191</f>
        <v>0</v>
      </c>
      <c r="AR191" s="147" t="s">
        <v>148</v>
      </c>
      <c r="AT191" s="147" t="s">
        <v>143</v>
      </c>
      <c r="AU191" s="147" t="s">
        <v>160</v>
      </c>
      <c r="AY191" s="16" t="s">
        <v>141</v>
      </c>
      <c r="BE191" s="148">
        <f>IF(N191="základní",J191,0)</f>
        <v>0</v>
      </c>
      <c r="BF191" s="148">
        <f>IF(N191="snížená",J191,0)</f>
        <v>0</v>
      </c>
      <c r="BG191" s="148">
        <f>IF(N191="zákl. přenesená",J191,0)</f>
        <v>0</v>
      </c>
      <c r="BH191" s="148">
        <f>IF(N191="sníž. přenesená",J191,0)</f>
        <v>0</v>
      </c>
      <c r="BI191" s="148">
        <f>IF(N191="nulová",J191,0)</f>
        <v>0</v>
      </c>
      <c r="BJ191" s="16" t="s">
        <v>80</v>
      </c>
      <c r="BK191" s="148">
        <f>ROUND(I191*H191,2)</f>
        <v>0</v>
      </c>
      <c r="BL191" s="16" t="s">
        <v>148</v>
      </c>
      <c r="BM191" s="147" t="s">
        <v>1142</v>
      </c>
    </row>
    <row r="192" spans="2:65" s="1" customFormat="1" ht="39">
      <c r="B192" s="31"/>
      <c r="D192" s="149" t="s">
        <v>150</v>
      </c>
      <c r="F192" s="150" t="s">
        <v>1143</v>
      </c>
      <c r="I192" s="151"/>
      <c r="L192" s="31"/>
      <c r="M192" s="184"/>
      <c r="N192" s="185"/>
      <c r="O192" s="185"/>
      <c r="P192" s="185"/>
      <c r="Q192" s="185"/>
      <c r="R192" s="185"/>
      <c r="S192" s="185"/>
      <c r="T192" s="186"/>
      <c r="AT192" s="16" t="s">
        <v>150</v>
      </c>
      <c r="AU192" s="16" t="s">
        <v>160</v>
      </c>
    </row>
    <row r="193" spans="2:12" s="1" customFormat="1" ht="6.95" customHeight="1">
      <c r="B193" s="43"/>
      <c r="C193" s="44"/>
      <c r="D193" s="44"/>
      <c r="E193" s="44"/>
      <c r="F193" s="44"/>
      <c r="G193" s="44"/>
      <c r="H193" s="44"/>
      <c r="I193" s="44"/>
      <c r="J193" s="44"/>
      <c r="K193" s="44"/>
      <c r="L193" s="31"/>
    </row>
  </sheetData>
  <autoFilter ref="C137:K192"/>
  <mergeCells count="12">
    <mergeCell ref="E130:H130"/>
    <mergeCell ref="L2:V2"/>
    <mergeCell ref="E85:H85"/>
    <mergeCell ref="E87:H87"/>
    <mergeCell ref="E89:H89"/>
    <mergeCell ref="E126:H126"/>
    <mergeCell ref="E128:H12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001 - SO 01 Lapák štěrku</vt:lpstr>
      <vt:lpstr>002 - SO 02 Obslužná zpev...</vt:lpstr>
      <vt:lpstr>003 - SO 03 Oplocení</vt:lpstr>
      <vt:lpstr>004 - PS 01 Strojně-techn...</vt:lpstr>
      <vt:lpstr>005 - PS 02 Elektrotechno...</vt:lpstr>
      <vt:lpstr>006 - Ostatní a vedlejší ...</vt:lpstr>
      <vt:lpstr>'001 - SO 01 Lapák štěrku'!Názvy_tisku</vt:lpstr>
      <vt:lpstr>'002 - SO 02 Obslužná zpev...'!Názvy_tisku</vt:lpstr>
      <vt:lpstr>'003 - SO 03 Oplocení'!Názvy_tisku</vt:lpstr>
      <vt:lpstr>'004 - PS 01 Strojně-techn...'!Názvy_tisku</vt:lpstr>
      <vt:lpstr>'005 - PS 02 Elektrotechno...'!Názvy_tisku</vt:lpstr>
      <vt:lpstr>'006 - Ostatní a vedlejší ...'!Názvy_tisku</vt:lpstr>
      <vt:lpstr>'Rekapitulace stavby'!Názvy_tisku</vt:lpstr>
      <vt:lpstr>'001 - SO 01 Lapák štěrku'!Oblast_tisku</vt:lpstr>
      <vt:lpstr>'002 - SO 02 Obslužná zpev...'!Oblast_tisku</vt:lpstr>
      <vt:lpstr>'003 - SO 03 Oplocení'!Oblast_tisku</vt:lpstr>
      <vt:lpstr>'004 - PS 01 Strojně-techn...'!Oblast_tisku</vt:lpstr>
      <vt:lpstr>'005 - PS 02 Elektrotechno...'!Oblast_tisku</vt:lpstr>
      <vt:lpstr>'006 - Ostatní a vedlejší ...'!Oblast_tisku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Krumnikl, Radim</dc:creator>
  <cp:lastModifiedBy>Maslovská Jana</cp:lastModifiedBy>
  <dcterms:created xsi:type="dcterms:W3CDTF">2023-08-21T08:03:53Z</dcterms:created>
  <dcterms:modified xsi:type="dcterms:W3CDTF">2023-11-07T08:37:03Z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f08ec5-d6d9-4227-8387-ccbfcb3632c4_Enabled">
    <vt:lpwstr>true</vt:lpwstr>
  </property>
  <property fmtid="{D5CDD505-2E9C-101B-9397-08002B2CF9AE}" pid="3" name="MSIP_Label_43f08ec5-d6d9-4227-8387-ccbfcb3632c4_SetDate">
    <vt:lpwstr>2023-08-21T10:13:55Z</vt:lpwstr>
  </property>
  <property fmtid="{D5CDD505-2E9C-101B-9397-08002B2CF9AE}" pid="4" name="MSIP_Label_43f08ec5-d6d9-4227-8387-ccbfcb3632c4_Method">
    <vt:lpwstr>Standard</vt:lpwstr>
  </property>
  <property fmtid="{D5CDD505-2E9C-101B-9397-08002B2CF9AE}" pid="5" name="MSIP_Label_43f08ec5-d6d9-4227-8387-ccbfcb3632c4_Name">
    <vt:lpwstr>Sweco Restricted</vt:lpwstr>
  </property>
  <property fmtid="{D5CDD505-2E9C-101B-9397-08002B2CF9AE}" pid="6" name="MSIP_Label_43f08ec5-d6d9-4227-8387-ccbfcb3632c4_SiteId">
    <vt:lpwstr>b7872ef0-9a00-4c18-8a4a-c7d25c778a9e</vt:lpwstr>
  </property>
  <property fmtid="{D5CDD505-2E9C-101B-9397-08002B2CF9AE}" pid="7" name="MSIP_Label_43f08ec5-d6d9-4227-8387-ccbfcb3632c4_ActionId">
    <vt:lpwstr>925ce1cb-9118-4266-b83b-5b7051561637</vt:lpwstr>
  </property>
  <property fmtid="{D5CDD505-2E9C-101B-9397-08002B2CF9AE}" pid="8" name="MSIP_Label_43f08ec5-d6d9-4227-8387-ccbfcb3632c4_ContentBits">
    <vt:lpwstr>0</vt:lpwstr>
  </property>
</Properties>
</file>